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EFA5EF31-60BA-4028-8332-7D896BA8ABC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0" i="1" l="1"/>
  <c r="N179" i="1"/>
  <c r="N178" i="1"/>
  <c r="M178" i="1"/>
  <c r="L178" i="1"/>
  <c r="K178" i="1"/>
  <c r="J178" i="1"/>
  <c r="I178" i="1"/>
  <c r="N177" i="1"/>
  <c r="N176" i="1"/>
  <c r="N175" i="1"/>
  <c r="N174" i="1"/>
  <c r="M173" i="1"/>
  <c r="L173" i="1"/>
  <c r="J173" i="1"/>
  <c r="N173" i="1" s="1"/>
  <c r="N172" i="1"/>
  <c r="N171" i="1"/>
  <c r="N170" i="1"/>
  <c r="N169" i="1"/>
  <c r="N168" i="1"/>
  <c r="N167" i="1"/>
  <c r="N166" i="1"/>
  <c r="N165" i="1"/>
  <c r="N164" i="1"/>
  <c r="N163" i="1"/>
  <c r="N162" i="1"/>
  <c r="N161" i="1"/>
  <c r="I161" i="1"/>
  <c r="N160" i="1"/>
  <c r="N159" i="1"/>
  <c r="N158" i="1"/>
  <c r="N157" i="1"/>
  <c r="N156" i="1"/>
  <c r="N155" i="1"/>
  <c r="N154" i="1"/>
  <c r="N153" i="1"/>
  <c r="N152" i="1"/>
  <c r="N151" i="1"/>
  <c r="N150" i="1"/>
  <c r="M150" i="1"/>
  <c r="M148" i="1" s="1"/>
  <c r="M147" i="1" s="1"/>
  <c r="L150" i="1"/>
  <c r="L148" i="1" s="1"/>
  <c r="L147" i="1" s="1"/>
  <c r="I150" i="1"/>
  <c r="N149" i="1"/>
  <c r="K148" i="1"/>
  <c r="K147" i="1" s="1"/>
  <c r="J148" i="1"/>
  <c r="N148" i="1" s="1"/>
  <c r="N146" i="1"/>
  <c r="N145" i="1"/>
  <c r="N144" i="1"/>
  <c r="N143" i="1"/>
  <c r="N142" i="1"/>
  <c r="N141" i="1"/>
  <c r="J140" i="1"/>
  <c r="N140" i="1" s="1"/>
  <c r="N139" i="1"/>
  <c r="N138" i="1"/>
  <c r="N137" i="1"/>
  <c r="N136" i="1"/>
  <c r="N135" i="1"/>
  <c r="N134" i="1"/>
  <c r="N133" i="1"/>
  <c r="N132" i="1"/>
  <c r="N131" i="1"/>
  <c r="J130" i="1"/>
  <c r="N130" i="1" s="1"/>
  <c r="N128" i="1"/>
  <c r="N127" i="1"/>
  <c r="N126" i="1"/>
  <c r="N125" i="1"/>
  <c r="N124" i="1"/>
  <c r="N123" i="1"/>
  <c r="N122" i="1"/>
  <c r="N121" i="1"/>
  <c r="N120" i="1"/>
  <c r="N119" i="1"/>
  <c r="N118" i="1"/>
  <c r="K117" i="1"/>
  <c r="J117" i="1"/>
  <c r="N117" i="1" s="1"/>
  <c r="I117" i="1"/>
  <c r="N116" i="1"/>
  <c r="N115" i="1"/>
  <c r="N114" i="1"/>
  <c r="N113" i="1"/>
  <c r="N112" i="1"/>
  <c r="N111" i="1"/>
  <c r="N110" i="1"/>
  <c r="N109" i="1"/>
  <c r="N108" i="1"/>
  <c r="N107" i="1"/>
  <c r="J106" i="1"/>
  <c r="J105" i="1" s="1"/>
  <c r="I106" i="1"/>
  <c r="I105" i="1" s="1"/>
  <c r="M104" i="1"/>
  <c r="L104" i="1"/>
  <c r="K104" i="1"/>
  <c r="N103" i="1"/>
  <c r="N102" i="1"/>
  <c r="N101" i="1"/>
  <c r="N100" i="1"/>
  <c r="N99" i="1"/>
  <c r="N98" i="1"/>
  <c r="M97" i="1"/>
  <c r="L97" i="1"/>
  <c r="K97" i="1"/>
  <c r="J97" i="1"/>
  <c r="N97" i="1" s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J76" i="1"/>
  <c r="N76" i="1" s="1"/>
  <c r="I76" i="1"/>
  <c r="N75" i="1"/>
  <c r="N74" i="1"/>
  <c r="N73" i="1"/>
  <c r="N72" i="1"/>
  <c r="N71" i="1"/>
  <c r="N70" i="1"/>
  <c r="N69" i="1"/>
  <c r="N68" i="1"/>
  <c r="N67" i="1"/>
  <c r="N66" i="1"/>
  <c r="J65" i="1"/>
  <c r="N65" i="1" s="1"/>
  <c r="I65" i="1"/>
  <c r="I64" i="1" s="1"/>
  <c r="M64" i="1"/>
  <c r="L64" i="1"/>
  <c r="K64" i="1"/>
  <c r="N63" i="1"/>
  <c r="J62" i="1"/>
  <c r="N62" i="1" s="1"/>
  <c r="N61" i="1"/>
  <c r="N60" i="1"/>
  <c r="J59" i="1"/>
  <c r="N59" i="1" s="1"/>
  <c r="M58" i="1"/>
  <c r="L58" i="1"/>
  <c r="K58" i="1"/>
  <c r="N57" i="1"/>
  <c r="N56" i="1"/>
  <c r="M55" i="1"/>
  <c r="L55" i="1"/>
  <c r="K55" i="1"/>
  <c r="J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M34" i="1"/>
  <c r="L34" i="1"/>
  <c r="K34" i="1"/>
  <c r="J34" i="1"/>
  <c r="N33" i="1"/>
  <c r="N32" i="1"/>
  <c r="N31" i="1"/>
  <c r="N30" i="1"/>
  <c r="K29" i="1"/>
  <c r="K28" i="1" s="1"/>
  <c r="J29" i="1"/>
  <c r="N29" i="1" s="1"/>
  <c r="L28" i="1"/>
  <c r="N27" i="1"/>
  <c r="N26" i="1"/>
  <c r="N25" i="1"/>
  <c r="N24" i="1"/>
  <c r="N23" i="1"/>
  <c r="N22" i="1"/>
  <c r="N21" i="1"/>
  <c r="N20" i="1"/>
  <c r="N19" i="1"/>
  <c r="N18" i="1"/>
  <c r="N17" i="1"/>
  <c r="M16" i="1"/>
  <c r="M15" i="1" s="1"/>
  <c r="L16" i="1"/>
  <c r="K16" i="1"/>
  <c r="J16" i="1"/>
  <c r="L15" i="1"/>
  <c r="L8" i="1" s="1"/>
  <c r="N14" i="1"/>
  <c r="N13" i="1"/>
  <c r="N12" i="1"/>
  <c r="N11" i="1"/>
  <c r="N10" i="1"/>
  <c r="M9" i="1"/>
  <c r="L9" i="1"/>
  <c r="K9" i="1"/>
  <c r="J9" i="1"/>
  <c r="L181" i="1" l="1"/>
  <c r="L183" i="1" s="1"/>
  <c r="K15" i="1"/>
  <c r="K8" i="1" s="1"/>
  <c r="K181" i="1" s="1"/>
  <c r="K183" i="1" s="1"/>
  <c r="J147" i="1"/>
  <c r="N147" i="1" s="1"/>
  <c r="N55" i="1"/>
  <c r="N105" i="1"/>
  <c r="M8" i="1"/>
  <c r="M181" i="1" s="1"/>
  <c r="M183" i="1" s="1"/>
  <c r="N58" i="1"/>
  <c r="N16" i="1"/>
  <c r="N34" i="1"/>
  <c r="N106" i="1"/>
  <c r="N9" i="1"/>
  <c r="J28" i="1"/>
  <c r="J58" i="1"/>
  <c r="J64" i="1"/>
  <c r="N64" i="1" s="1"/>
  <c r="J129" i="1"/>
  <c r="N129" i="1" s="1"/>
  <c r="N28" i="1" l="1"/>
  <c r="J15" i="1"/>
  <c r="J104" i="1"/>
  <c r="N104" i="1" s="1"/>
  <c r="N15" i="1" l="1"/>
  <c r="J8" i="1"/>
  <c r="J181" i="1" l="1"/>
  <c r="N8" i="1"/>
  <c r="J183" i="1" l="1"/>
  <c r="N181" i="1"/>
  <c r="N183" i="1" s="1"/>
</calcChain>
</file>

<file path=xl/sharedStrings.xml><?xml version="1.0" encoding="utf-8"?>
<sst xmlns="http://schemas.openxmlformats.org/spreadsheetml/2006/main" count="1024" uniqueCount="390">
  <si>
    <t>Всего</t>
  </si>
  <si>
    <t xml:space="preserve">ПЛАН МЕРОПРИЯТИЙ ПО РЕАЛИЗАЦИИ МУНИЦИПАЛЬНОЙ ПРОГРАММЫ </t>
  </si>
  <si>
    <t>ГОРОДА ТУЛУНА "ОБРАЗОВАНИЕ" НА 2023 ГОД</t>
  </si>
  <si>
    <t>№ п/п</t>
  </si>
  <si>
    <t>Наименование подпрограммы муниципальной программы, основного мероприятия, мероприятия</t>
  </si>
  <si>
    <t>Соисполнитель муниципальной программы</t>
  </si>
  <si>
    <t>Участник муниципальной программы, подпрограммы</t>
  </si>
  <si>
    <t>Исполнитель мероприятия</t>
  </si>
  <si>
    <t>Срок реализации</t>
  </si>
  <si>
    <t>Наименование показателя объема мероприятия</t>
  </si>
  <si>
    <t>Значение показателя объема мероприятия</t>
  </si>
  <si>
    <t>Объем ресурсного обеспечения, (тыс.руб.), в том числе</t>
  </si>
  <si>
    <t>с (месяц/год)</t>
  </si>
  <si>
    <t>по (месяц/год)</t>
  </si>
  <si>
    <t>Местный бюджет</t>
  </si>
  <si>
    <t>Областной бюджет</t>
  </si>
  <si>
    <t>Феде ральный бюджет</t>
  </si>
  <si>
    <t>Иные источники</t>
  </si>
  <si>
    <t>1</t>
  </si>
  <si>
    <t>Подпрограмма "Общее и дополнительное образование"</t>
  </si>
  <si>
    <t>Управление образования МКУ "Комитет социальной политики города Тулуна"</t>
  </si>
  <si>
    <t>01.2023</t>
  </si>
  <si>
    <t>12.2023</t>
  </si>
  <si>
    <t>Х</t>
  </si>
  <si>
    <t>1.1</t>
  </si>
  <si>
    <t>Организация предоставления образования в муниципальных образовательных организациях</t>
  </si>
  <si>
    <t>1.1.1</t>
  </si>
  <si>
    <t>Реализация образовательных программ дошкольного образования</t>
  </si>
  <si>
    <t>муниципальные образовательные учреждения</t>
  </si>
  <si>
    <t>количество детей</t>
  </si>
  <si>
    <t>1.1.2</t>
  </si>
  <si>
    <t xml:space="preserve">Реализация образовательных программ  начального общего, основного общего, среднего общего образования </t>
  </si>
  <si>
    <t>муниципальные общеобразовательные учреждения</t>
  </si>
  <si>
    <t>1.1.3</t>
  </si>
  <si>
    <t>Предоставление дополнительного образования</t>
  </si>
  <si>
    <t>муниципальные учреждения дополнительного образования</t>
  </si>
  <si>
    <t>1.1.4</t>
  </si>
  <si>
    <t>Ежемесячное денежное вознаграждение за классное руководство педагогическим работникам</t>
  </si>
  <si>
    <t>количество педагогов</t>
  </si>
  <si>
    <t>1.1.5</t>
  </si>
  <si>
    <t>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</si>
  <si>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02.2023</t>
  </si>
  <si>
    <t>1.2</t>
  </si>
  <si>
    <t>Развитие инфраструктуры образовательных учреждений</t>
  </si>
  <si>
    <t>количество учреждений, в которых проведён ремонт</t>
  </si>
  <si>
    <t>1.2.1</t>
  </si>
  <si>
    <t>Ремонт образовательных учреждений</t>
  </si>
  <si>
    <t>отдел общего образования Управления образования МКУ "Комитет социальной политики  города Тулуна"</t>
  </si>
  <si>
    <t>1.2.1.1</t>
  </si>
  <si>
    <t>Ремонт отопления спортивного зала в МБОУ СОШ №6</t>
  </si>
  <si>
    <t>МБОУ СОШ №6</t>
  </si>
  <si>
    <t>03.2023</t>
  </si>
  <si>
    <t>выполнение мероприятий: да-1, нет - 0</t>
  </si>
  <si>
    <t>1.2.1.2</t>
  </si>
  <si>
    <t>Ремонт дверей, окон в МБДОУ "Детский сад "Алёнушка"</t>
  </si>
  <si>
    <t>МБДОУ "Детский сад "Алёнушка"</t>
  </si>
  <si>
    <t>1.2.1.3</t>
  </si>
  <si>
    <t>Устройство покрытия из резиновой крошки и полиуретанового связующего спортивной площадки в МБДОУ "Детский сад "Алёнушка"</t>
  </si>
  <si>
    <t>1.2.1.4</t>
  </si>
  <si>
    <t>Замена дверей, окон в МБДОУ "ЦРР - детский сад "Гармония"</t>
  </si>
  <si>
    <t>МБДОУ "ЦРР - детский сад "Гармония"</t>
  </si>
  <si>
    <t>1.2.1.5</t>
  </si>
  <si>
    <t>Замена дверей, окон в МБДОУ "Детский сад "Мальвина"</t>
  </si>
  <si>
    <t>МБДОУ "Детский сад "Мальвина"</t>
  </si>
  <si>
    <t>1.2.1.6</t>
  </si>
  <si>
    <t>Замена дверей, окон в МБДОУ "Детский сад "Радуга"</t>
  </si>
  <si>
    <t>МБДОУ "Детский сад "Радуга"</t>
  </si>
  <si>
    <t>1.2.1.7</t>
  </si>
  <si>
    <t>МБОУ СОШ №1</t>
  </si>
  <si>
    <t>количество учреждений</t>
  </si>
  <si>
    <t>1.2.1.8</t>
  </si>
  <si>
    <t xml:space="preserve">Ограждение радиаторов в спортивном зале в МБОУ СОШ №25 </t>
  </si>
  <si>
    <t>МБОУ СОШ №25</t>
  </si>
  <si>
    <t>1.2.1.9</t>
  </si>
  <si>
    <t xml:space="preserve">Ремонт тревожной кнопки в МБДОУ "Детский сад "Антошка" </t>
  </si>
  <si>
    <t>МБДОУ "Детский сад "Антошка"</t>
  </si>
  <si>
    <t>1.2.1.10</t>
  </si>
  <si>
    <t>Косметический ремонт двух помещений в МАУ ДО города Тулуна "Центр развития творчества детей и юношества «Кристалл"</t>
  </si>
  <si>
    <t xml:space="preserve">МАУ дополнительного образования города Тулуна "Центр развития творчества детей и юношества «Кристалл" </t>
  </si>
  <si>
    <t>1.2.2</t>
  </si>
  <si>
    <t>Строительство и реконструкция образовательных учреждений</t>
  </si>
  <si>
    <t>отдел контроля за строительством и ремонтом Комитета жилищного хозяйстваадминистрации городского округа</t>
  </si>
  <si>
    <t>1.2.2.1</t>
  </si>
  <si>
    <t>Строительство детского сада «Детский сад на 240 мест г. Тулун Иркутской области с использованием объекта повторного применения», расположенного по адресу: Иркутская область, г. Тулун, ул. Ленина,16а.</t>
  </si>
  <si>
    <t>администрация города</t>
  </si>
  <si>
    <t>1.2.2.2</t>
  </si>
  <si>
    <t>Разработка ПСД на строительство стадиона СОШ №4</t>
  </si>
  <si>
    <t>1.2.2.3</t>
  </si>
  <si>
    <t>1.2.3</t>
  </si>
  <si>
    <t>Материально-техническое оснащение образовательных учреждений</t>
  </si>
  <si>
    <t>1.2.3.1</t>
  </si>
  <si>
    <t>Мероприятия по соблюдению требований к антитеррористической защищенности объектов (территорий) муниципальных образовательных организаций на территории Иркутской области</t>
  </si>
  <si>
    <t>1.2.3.2</t>
  </si>
  <si>
    <t xml:space="preserve">Приобретение средств обучения и воспитания, необходимых для оснащения муниципальных дошкольных образовательных организаций в Иркутской области при создании в них дополнительных мест для детей в возрасте до семи лет </t>
  </si>
  <si>
    <t>МАДОУ "Детский сад "Лучик"</t>
  </si>
  <si>
    <t>1.2.3.3</t>
  </si>
  <si>
    <t>Приобретение учебников, учебных пособий, средств обучения и воспитания, необходимых для оснащения муниципальных общеобразовательных организаций в Иркутской области</t>
  </si>
  <si>
    <t>1.2.3.4</t>
  </si>
  <si>
    <t>Брендирование, приобретение мебели, оформление кабинетов для размещения "Точек роста" в МБОУ СОШ №1</t>
  </si>
  <si>
    <t>1.2.3.5</t>
  </si>
  <si>
    <t>Брендирование, приобретение мебели, оформление кабинетов для размещения "Точек роста" в МБОУ СОШ №2</t>
  </si>
  <si>
    <t>МБОУ СОШ №2</t>
  </si>
  <si>
    <t>1.2.3.6</t>
  </si>
  <si>
    <t>Брендирование, приобретение мебели, оформление кабинетов для размещения "Точек роста" в МБОУ СОШ №25</t>
  </si>
  <si>
    <t>1.2.3.7</t>
  </si>
  <si>
    <t>Приобретение электрической плиты для пищеблока, находящегося по адресу: ул. Речная, 94; в МБДОУ "Детский сад "Алёнушка"</t>
  </si>
  <si>
    <t>1.2.3.8</t>
  </si>
  <si>
    <t>1.2.3.9</t>
  </si>
  <si>
    <t>Приобретение дренажного погружного насоса для канализационной системы учреждения,запасных частей к электропечам пищеблока, холодильного оборудования для медицинского кабинета в МБДОУ "Детский сад "Радуга"</t>
  </si>
  <si>
    <t>1.2.3.10</t>
  </si>
  <si>
    <t>1.2.3.11</t>
  </si>
  <si>
    <t>МБУ "Методический центр"</t>
  </si>
  <si>
    <t>1.2.3.12</t>
  </si>
  <si>
    <t>Развитие материально-технической базы в МАУ ДО города Тулуна "Центр развития творчества детей и юношества «Кристалл"</t>
  </si>
  <si>
    <t>1.2.3.13</t>
  </si>
  <si>
    <t xml:space="preserve">Приобретение и установка ёмкости в МБДОУ "Детский сад "Алёнушка" </t>
  </si>
  <si>
    <t>1.2.3.14</t>
  </si>
  <si>
    <t xml:space="preserve">Материально-техническое оснащение к Юбилейной дате МБОУ СОШ №6 </t>
  </si>
  <si>
    <t>1.2.3.15</t>
  </si>
  <si>
    <t>Развитие материально-технической базы МБОУ СОШ №2</t>
  </si>
  <si>
    <t>1.2.3.16</t>
  </si>
  <si>
    <t xml:space="preserve">Замена входной двери в спортзале, приобретение тепловой завесы </t>
  </si>
  <si>
    <t>МБОУ СОШ №4</t>
  </si>
  <si>
    <t>1.2.3.17</t>
  </si>
  <si>
    <t>Монтаж игрового оборудования в МБДОУ "Детский сад "Родничок"</t>
  </si>
  <si>
    <t>МБДОУ "Детский сад "Родничок"</t>
  </si>
  <si>
    <t>1.2.3.18</t>
  </si>
  <si>
    <t>Материально-техническое оснащение кабинета ОБЖ МБОУ СОШ №4</t>
  </si>
  <si>
    <t>1.2.3.19</t>
  </si>
  <si>
    <t xml:space="preserve">Установка оборудования вентиляционной системы в МБДОУ "Детский сад "Мальвина" </t>
  </si>
  <si>
    <t>1.2.3.20</t>
  </si>
  <si>
    <t xml:space="preserve">Приобретение электрических комфорок МБДОУ "Детский сад "Мальвина" </t>
  </si>
  <si>
    <t>1.2.4</t>
  </si>
  <si>
    <t>Проведение мероприятий в образовательных учреждениях направленных на устранение нарушений пожарной и гигиенической направленности</t>
  </si>
  <si>
    <t>1.2.4.1</t>
  </si>
  <si>
    <t>Приобретение комплектующих для осуществления ремонта АПС, видеонаблюдения и т.д.</t>
  </si>
  <si>
    <t>1.2.4.2</t>
  </si>
  <si>
    <t>1.3</t>
  </si>
  <si>
    <t>Развитие общего образования в соответствии с требованиями федеральных государственных образовательных стандартов</t>
  </si>
  <si>
    <t>1.3.1</t>
  </si>
  <si>
    <t>Развитие муниципальной системы оценки качества образования</t>
  </si>
  <si>
    <t>выполнение мероприятий: да – 1, нет - 0</t>
  </si>
  <si>
    <t>1.3.1.1</t>
  </si>
  <si>
    <t>Услуги по проведению независимой оценки качества условий осуществления образовательной деятельности муниципальных образовательных организаций, расположенных на территории города Тулуна и находящихся в ведении исполнительных органов местного самоуправления в 2023 году</t>
  </si>
  <si>
    <t>1.3.1.2</t>
  </si>
  <si>
    <t>Обеспечение материальной базы  пунктов приема экзаменов</t>
  </si>
  <si>
    <t>функционирование пунктов: да – 1, нет – 0</t>
  </si>
  <si>
    <t>1.3.2</t>
  </si>
  <si>
    <t>Обеспечение деятельности психолого-медико-педагогической комиссии</t>
  </si>
  <si>
    <t>отдел дошкольного и дополнительного  образования Управления образования МКУ "Комитет социальной политики  города Тулуна"</t>
  </si>
  <si>
    <t>1.3.2.1</t>
  </si>
  <si>
    <t>Организация  деятельности психолого-медико-педагогической комиссии</t>
  </si>
  <si>
    <t>обеспечение деятельности комиссии: да-1, нет - 0</t>
  </si>
  <si>
    <t>1.4</t>
  </si>
  <si>
    <t>Поддержка педагогических работников муниципальных образовательных организаций</t>
  </si>
  <si>
    <t xml:space="preserve"> Управление образования МКУ "Комитет социальной политики  города Тулуна"</t>
  </si>
  <si>
    <t>количество участников</t>
  </si>
  <si>
    <t>1.4.1</t>
  </si>
  <si>
    <t>Проведение педагогических конференций, семинаров</t>
  </si>
  <si>
    <t>1.4.1.1</t>
  </si>
  <si>
    <t>Проведение августовской педагогической конференции</t>
  </si>
  <si>
    <t>1.4.1.2</t>
  </si>
  <si>
    <t>Профессиональный праздник "День учителя"</t>
  </si>
  <si>
    <t>1.4.1.3</t>
  </si>
  <si>
    <t>Педагогическая конференция "Наставничество как механизм повышения профессионального мастерства"</t>
  </si>
  <si>
    <t>1.4.1.4</t>
  </si>
  <si>
    <t>Педагогическая конференция "Функциональная грамотность - ресурс в достижении нового качества обучения"</t>
  </si>
  <si>
    <t>1.4.1.5</t>
  </si>
  <si>
    <t>Методическая неделя по проведению оценочных процедур</t>
  </si>
  <si>
    <t>1.4.1.6</t>
  </si>
  <si>
    <t>Методическая неделя классных руководителей</t>
  </si>
  <si>
    <t>1.4.1.7</t>
  </si>
  <si>
    <t>Серия видеоинтервью "Педагогическая семья"</t>
  </si>
  <si>
    <t>1.4.1.8</t>
  </si>
  <si>
    <t>Цикл публикаций "Великое имя - ПЕДАГОГ"</t>
  </si>
  <si>
    <t>1.4.1.9</t>
  </si>
  <si>
    <t>Торжественное открытие Года педагога и наставника</t>
  </si>
  <si>
    <t>1.4.2</t>
  </si>
  <si>
    <t>Проведение муниципальных профессиональных конкурсов, участие в профессиональных конкурсах различного уровня (региональный, федеральный)</t>
  </si>
  <si>
    <t>1.4.2.1</t>
  </si>
  <si>
    <t>Городской конкурс "Творчество и мастерство"</t>
  </si>
  <si>
    <t>1.4.2.2</t>
  </si>
  <si>
    <t>Конкурс хорового пения "Битва хоров"</t>
  </si>
  <si>
    <t>1.4.2.3</t>
  </si>
  <si>
    <t>Участие педагогов в  конкурсе WorldSkills Russia</t>
  </si>
  <si>
    <t>1.4.2.4</t>
  </si>
  <si>
    <t>Неделя молодых специалистов</t>
  </si>
  <si>
    <t>1.4.2.5</t>
  </si>
  <si>
    <t>Муниципальный конкурс "Современный педагог"</t>
  </si>
  <si>
    <t>количество победителей и призеров</t>
  </si>
  <si>
    <t>1.4.2.6</t>
  </si>
  <si>
    <t>Челлендж мастер-классов</t>
  </si>
  <si>
    <t>1.4.2.7</t>
  </si>
  <si>
    <t>Спортивный драйв "Педагогическая сила"</t>
  </si>
  <si>
    <t>1.4.2.8</t>
  </si>
  <si>
    <t>Аукцион психолого-педагогических идей: «Знаешь сам - поделись с другим» (интересные приемы, формы, методы)</t>
  </si>
  <si>
    <t>1.4.2.9</t>
  </si>
  <si>
    <t>Муниципальный конкурс «Ярмарка педагогических идей»</t>
  </si>
  <si>
    <t>1.4.2.10</t>
  </si>
  <si>
    <t>Квест –игра «Психологическая разгрузка» для педагогов муниципалитета</t>
  </si>
  <si>
    <t>1.4.2.11</t>
  </si>
  <si>
    <t>Фотоконкурс "Мой любимый учитель"</t>
  </si>
  <si>
    <t>1.4.2.12</t>
  </si>
  <si>
    <t>Конкурс рисунков "Моя первая учительница"</t>
  </si>
  <si>
    <t>1.4.3</t>
  </si>
  <si>
    <t xml:space="preserve">Профессиональная подготовка, переподготовка и повышение квалификации </t>
  </si>
  <si>
    <t>Муниципальные образовательные учреждения</t>
  </si>
  <si>
    <t>1.4.4</t>
  </si>
  <si>
    <t>Поздравление работников сферы образования к юбилейным и памятным датам</t>
  </si>
  <si>
    <t>1.4.5</t>
  </si>
  <si>
    <t>Социальная выплата (бесплатный проезд один раз в год на поезда дальнего следования из города Иркутск до города Тулун) студентам целевого обучения в педагогическом институте Федерального государственного бюджетного образовательного учреждения высшего профессионального образования «Иркутский государственный университет»</t>
  </si>
  <si>
    <t>1.4.6</t>
  </si>
  <si>
    <t>Выплата стипендии студентам очного целевого обучения в педагогическом институте</t>
  </si>
  <si>
    <t>1.5</t>
  </si>
  <si>
    <t>Обеспечение бесплатным двухразовым питанием обучающихся с ограниченными возможностями здоровья в муниципальных общеобразовательных учреждениях в Иркутской области</t>
  </si>
  <si>
    <t>Управление образования Комитета социальной политики администрации городского округа</t>
  </si>
  <si>
    <t>1.6</t>
  </si>
  <si>
    <t xml:space="preserve">Осуществление областных государственных полномочий  по обеспечению бесплатным двухразовым питанием детей-инвалидов </t>
  </si>
  <si>
    <t>1.7</t>
  </si>
  <si>
    <t>Обеспечение бесплатным питьевым молоком обучающихся 1-4 классов муниципальных общеобразовательных организаций</t>
  </si>
  <si>
    <t>1.8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</si>
  <si>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</si>
  <si>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1.9</t>
  </si>
  <si>
    <t>Финансовая поддержка реализации инициативных проектов</t>
  </si>
  <si>
    <t>1.9.1</t>
  </si>
  <si>
    <t>Инициативный проект "Безопасный самокат"</t>
  </si>
  <si>
    <t>1.9.2</t>
  </si>
  <si>
    <t>Инициативный проект Центр цифрового образования "Время новых возможностей"</t>
  </si>
  <si>
    <t xml:space="preserve"> МБДОУ "Центр развития ребёнка - детский сад "Гармония" </t>
  </si>
  <si>
    <t>1.9.3</t>
  </si>
  <si>
    <t>Инициативный проект "Реконструкция и благоустройство памятника истории Я.К. Шлеппо"</t>
  </si>
  <si>
    <t>1.9.4</t>
  </si>
  <si>
    <t>Инициативный проект Кировск, Тулун "Растём вместе"</t>
  </si>
  <si>
    <t>МБОУ "Новая Эра"</t>
  </si>
  <si>
    <t>1.9.5</t>
  </si>
  <si>
    <t>Инициативный проект "Славянка"</t>
  </si>
  <si>
    <t xml:space="preserve">МБУ ДО города Тулуна "Детская музыкальная школа" </t>
  </si>
  <si>
    <t>1.9.6</t>
  </si>
  <si>
    <t>Инициативный проект "Чудеса под Новый год"</t>
  </si>
  <si>
    <t xml:space="preserve">МАУ ДО города Тулуна "Центр развития творчества детей и юношества «Кристалл" </t>
  </si>
  <si>
    <t>2</t>
  </si>
  <si>
    <t>Подпрограмма "Способные и талантливые дети"</t>
  </si>
  <si>
    <t>2.1</t>
  </si>
  <si>
    <t>Организация и проведение мероприятий, направленных на поддержку способных и одаренных детей</t>
  </si>
  <si>
    <t>2.1.1</t>
  </si>
  <si>
    <t>Проведение интеллектуальных, творческих конкурсов для детей</t>
  </si>
  <si>
    <t>количество награжденных</t>
  </si>
  <si>
    <t>2.1.1.1</t>
  </si>
  <si>
    <t>Муниципальный интеллектуальный конкурс среди дошкольников "Знай-ка"</t>
  </si>
  <si>
    <t>количество награждённых воспитанников</t>
  </si>
  <si>
    <t>2.1.1.2</t>
  </si>
  <si>
    <t>Всероссийская олимпиада школьников</t>
  </si>
  <si>
    <t>2.1.1.3</t>
  </si>
  <si>
    <t>Слёт отличников для обучающихся начальных классов</t>
  </si>
  <si>
    <t>2.1.1.4</t>
  </si>
  <si>
    <t>Городской конкурс "Ученик года"</t>
  </si>
  <si>
    <t>МБУ "Методический центр""</t>
  </si>
  <si>
    <t>количество победителей и призёров</t>
  </si>
  <si>
    <t>2.1.1.5</t>
  </si>
  <si>
    <t>Интеллектуальный марафон для обучающихся НОО "Умники и умницы"</t>
  </si>
  <si>
    <t>2.1.1.6</t>
  </si>
  <si>
    <t>Интеллектуальный марафон для обучающихся 7 - 8 классов</t>
  </si>
  <si>
    <t>2.1.1.7</t>
  </si>
  <si>
    <t>Конкурс проектов для дошкольников</t>
  </si>
  <si>
    <t>2.1.1.8</t>
  </si>
  <si>
    <t>Фестиваль "Символ года"</t>
  </si>
  <si>
    <t>2.1.2</t>
  </si>
  <si>
    <t>Именная стипендия мэра городского округа обучающимся муниципальных общеобразовательных учреждений</t>
  </si>
  <si>
    <t>количество стипендиатов</t>
  </si>
  <si>
    <t>2.1.3</t>
  </si>
  <si>
    <t>Обеспечение участия обучающихся в областных мероприятиях</t>
  </si>
  <si>
    <t>2.1.3.1</t>
  </si>
  <si>
    <t>Участие в XXIII областном конкурсе "Лучший ученик года"</t>
  </si>
  <si>
    <t>2.1.3.2</t>
  </si>
  <si>
    <t>Обеспечение участия выпускников 11 классов общеобразовательных учреждений города Тулуна в Губернаторском бале</t>
  </si>
  <si>
    <t>2.1.3.3</t>
  </si>
  <si>
    <t>Участие в работе сессии областного детского парламента</t>
  </si>
  <si>
    <t>2.1.3.4</t>
  </si>
  <si>
    <t>Участие в областном конкурсе - фестивале юные инспектора движения "Безопасное колесо"</t>
  </si>
  <si>
    <t>2.1.3.5</t>
  </si>
  <si>
    <t>Участие в XIV областном слете дружин юных пожарных</t>
  </si>
  <si>
    <t>2.1.3.6</t>
  </si>
  <si>
    <t>Участие в областном конкурсе "джуниор скилс"</t>
  </si>
  <si>
    <t>2.1.3.7</t>
  </si>
  <si>
    <t>Участие в слете регионального отделения общероссийского общественно-государственного движения детей и молодежи «Движение первых» Иркутской области</t>
  </si>
  <si>
    <t>2.1.3.8</t>
  </si>
  <si>
    <t>Участие в межрегиональном байкальском детском форуме</t>
  </si>
  <si>
    <t>2.1.4</t>
  </si>
  <si>
    <t>Встреча мэра с выпускниками медалистами</t>
  </si>
  <si>
    <t>2.2</t>
  </si>
  <si>
    <t>Проведение городских конкурсов и мероприятий</t>
  </si>
  <si>
    <t>Управления образования МКУ "Комитет социальной политики  города Тулуна"</t>
  </si>
  <si>
    <t>количество мероприятий</t>
  </si>
  <si>
    <t>2.2.1</t>
  </si>
  <si>
    <t>Проведение спортивных соревнований и состязаний, конкурсов по пожарной безопасности и безопасности дорожного движения</t>
  </si>
  <si>
    <t>2.2.1.1</t>
  </si>
  <si>
    <t>Конкурс  по профилактике дорожно- транспортного травматизма у детей «Зеленый огонек»</t>
  </si>
  <si>
    <t>2.2.1.2</t>
  </si>
  <si>
    <t>Городской конкурс "Юные инспектора движения"</t>
  </si>
  <si>
    <t>количество команд участников</t>
  </si>
  <si>
    <t>2.2.1.3</t>
  </si>
  <si>
    <t>Городской туристический слёт школьников</t>
  </si>
  <si>
    <t>2.2.1.4</t>
  </si>
  <si>
    <t>Учебные сборы с обучающимися муниципальных общеобразовательных организаций по основам военной службы и начальным знаниям в области обороны</t>
  </si>
  <si>
    <t>2.2.1.5</t>
  </si>
  <si>
    <t>Проведение муниципального этапа Президентских состязаний</t>
  </si>
  <si>
    <t>2.2.1.6</t>
  </si>
  <si>
    <t>Спартакиада спортивных клубов ОО</t>
  </si>
  <si>
    <t>2.2.1.7</t>
  </si>
  <si>
    <t>Участие в региональном этапе Всероссийских спортивных  соревнованиях школьников "Президентские состязания"</t>
  </si>
  <si>
    <t>2.2.1.8</t>
  </si>
  <si>
    <t>Спортивный праздник "Подведем итоги"</t>
  </si>
  <si>
    <t>2.2.1.9</t>
  </si>
  <si>
    <t>Спартакиада дошкольников</t>
  </si>
  <si>
    <t>2.2.2</t>
  </si>
  <si>
    <t>Проведение городских мероприятий для обучающихся</t>
  </si>
  <si>
    <t>2.2.2.1</t>
  </si>
  <si>
    <t>Организация и проведение городского праздника "Последний звонок"</t>
  </si>
  <si>
    <t>2.2.2.2</t>
  </si>
  <si>
    <t>Городская читательская конференция</t>
  </si>
  <si>
    <t>2.2.2.3</t>
  </si>
  <si>
    <t>Конкурс чтецов среди школьников</t>
  </si>
  <si>
    <t>2.2.2.4</t>
  </si>
  <si>
    <t>Конкурс чтецов среди дошкольников</t>
  </si>
  <si>
    <t>2.2.2.5</t>
  </si>
  <si>
    <t>Фестиваль детско-юношеского творчества "Весна Победы"</t>
  </si>
  <si>
    <t>2.2.3</t>
  </si>
  <si>
    <t>Городской конкурс "Тулунский класс"</t>
  </si>
  <si>
    <t>3</t>
  </si>
  <si>
    <t>Подпрограмма "Отдых и оздоровление детей"</t>
  </si>
  <si>
    <t>3.1</t>
  </si>
  <si>
    <t>Организация питания детей в оздоровительных лагерях с дневным пребыванием детей</t>
  </si>
  <si>
    <t>количество обучающихся</t>
  </si>
  <si>
    <t>3.1.1</t>
  </si>
  <si>
    <t>Организация питания детей в оздоровительных лагерях с дневным пребыванием детей (летний период)</t>
  </si>
  <si>
    <t>муниципальные образовательные организации</t>
  </si>
  <si>
    <t>3.1.2</t>
  </si>
  <si>
    <t>Финансирование питания детей в оздоровительных лагерях с дневным пребыванием детей в части расходных обязательств по договору с Министерством социального развития опеки и попечительства Иркутской области</t>
  </si>
  <si>
    <t>МБОУ СОШ №7</t>
  </si>
  <si>
    <t>МБОУ СОШ №19</t>
  </si>
  <si>
    <t>3.2</t>
  </si>
  <si>
    <t>Проведение городских конкурсов, акций</t>
  </si>
  <si>
    <t>3.2.1</t>
  </si>
  <si>
    <t>Проведение городского конкурса "Лучший оздоровительный лагерь с дневным пребыванием детей"</t>
  </si>
  <si>
    <t>3.2.2</t>
  </si>
  <si>
    <t>Проведение мероприятия в рамках акции "Летний лагерь – территория здоровья"</t>
  </si>
  <si>
    <t>3.3</t>
  </si>
  <si>
    <t>Организация временных дополнительных рабочих мест для несовершеннолетних в общеобразовательных учреждениях города</t>
  </si>
  <si>
    <t>количество созданных рабочих мест</t>
  </si>
  <si>
    <t>3.4</t>
  </si>
  <si>
    <t>Организация работы социальной столовой</t>
  </si>
  <si>
    <t>4</t>
  </si>
  <si>
    <t>Основное мероприятие "Организационно-методическое обеспечение деятельности образовательных учреждений"</t>
  </si>
  <si>
    <t>4.1</t>
  </si>
  <si>
    <t>4.2</t>
  </si>
  <si>
    <t>Материально-техническое оснащение</t>
  </si>
  <si>
    <t>4.3</t>
  </si>
  <si>
    <t>Работы по строительству тепловой сети к административному зданию, расположенному по адресу: Иркутская область, г. Тулун, ул. Ленина, 114</t>
  </si>
  <si>
    <t>4.4</t>
  </si>
  <si>
    <t>Ремонт административного здания, расположенному по адресу: Иркутская область, г. Тулун, ул. Ленина, 138А</t>
  </si>
  <si>
    <t>5</t>
  </si>
  <si>
    <t>отдел дошкольного и дополнительного образования Управления образования МКУ "Комитет социальной политики  города Тулуна"</t>
  </si>
  <si>
    <t>5.1</t>
  </si>
  <si>
    <t>Реализация дополнительных общеразвивающих программ (персонифицированное финансирование)</t>
  </si>
  <si>
    <t>муниципальные учреждения дополнительного образования, коммерческие учреждения</t>
  </si>
  <si>
    <t>ИТОГО по программе</t>
  </si>
  <si>
    <t xml:space="preserve"> </t>
  </si>
  <si>
    <t>1.2.2.1.1</t>
  </si>
  <si>
    <t>Выполнение работ по строительству детского сада «Детский сад на 240 мест г. Тулун Иркутской области с использованием объекта повторного применения», расположенного по адресу: Иркутская область, г. Тулун, ул. Ленина,16а.</t>
  </si>
  <si>
    <t>1.2.2.1.2</t>
  </si>
  <si>
    <t>Участие в открытом фестивале театрального искусства "Байкальская театральная палитра" в номинации "Живое слово"</t>
  </si>
  <si>
    <t xml:space="preserve">Приобретение оборудования, предусмотренного проектом на строительство детского сада «Детский сад на 240 мест г. Тулун Иркутской области с использованием объекта повторного применения», расположенного по адресу: Иркутская область, г. Тулун, ул. Ленина,16а.  </t>
  </si>
  <si>
    <t>МБОУ СОШ № 6</t>
  </si>
  <si>
    <t>09.2023</t>
  </si>
  <si>
    <t>05.2023</t>
  </si>
  <si>
    <t>Ремонт и утепление окон в МБДОУ "Детский сад "Радуга"</t>
  </si>
  <si>
    <t xml:space="preserve">Устранение провала на территории МБОУ СОШ №25 </t>
  </si>
  <si>
    <t>МБОУ СОШ № 25</t>
  </si>
  <si>
    <t>Приобретение радиаторов отопления в МАДОУ "Детский сад "Лучик"</t>
  </si>
  <si>
    <t>Ремонт подвала, второго этажа в МАДОУ "Детский сад "Лучик"</t>
  </si>
  <si>
    <t>Предоставление методического обеспечения образовательной деятельности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</si>
  <si>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</si>
  <si>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5.2</t>
  </si>
  <si>
    <t>Обеспечение услуг дополнительного образования, включенных в муниципальный социальный заказ</t>
  </si>
  <si>
    <t>1.4.1.10</t>
  </si>
  <si>
    <t>Торжественное закрытие Года педагога и наставника</t>
  </si>
  <si>
    <t>2.1.1.9</t>
  </si>
  <si>
    <t>Муниципальный конкурс "Битва орлят"</t>
  </si>
  <si>
    <t>2.1.3.9</t>
  </si>
  <si>
    <t>Участие в региональном образовательном форуме "Медиаточка. Байкал"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</si>
</sst>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ourier New"/>
      <family val="3"/>
      <charset val="204"/>
    </font>
    <font>
      <b/>
      <sz val="15"/>
      <color theme="1"/>
      <name val="Arial"/>
      <family val="2"/>
      <charset val="204"/>
    </font>
    <font>
      <sz val="10"/>
      <color theme="1"/>
      <name val="Courier New"/>
      <family val="3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ourier New"/>
      <family val="3"/>
      <charset val="204"/>
    </font>
    <font>
      <sz val="10"/>
      <name val="Courier New"/>
      <family val="3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4"/>
  <sheetViews>
    <sheetView tabSelected="1" workbookViewId="0">
      <selection sqref="A1:XFD6"/>
    </sheetView>
  </sheetViews>
  <sheetFormatPr defaultColWidth="8.85546875" defaultRowHeight="12.75" x14ac:dyDescent="0.2"/>
  <cols>
    <col min="1" max="1" width="12.7109375" style="25" customWidth="1"/>
    <col min="2" max="2" width="25.140625" style="26" customWidth="1"/>
    <col min="3" max="3" width="17.7109375" style="27" customWidth="1"/>
    <col min="4" max="4" width="17.7109375" style="28" customWidth="1"/>
    <col min="5" max="5" width="21.7109375" style="28" customWidth="1"/>
    <col min="6" max="7" width="10" style="25" customWidth="1"/>
    <col min="8" max="8" width="16.140625" style="29" customWidth="1"/>
    <col min="9" max="9" width="11.85546875" style="30" customWidth="1"/>
    <col min="10" max="10" width="11.28515625" style="31" customWidth="1"/>
    <col min="11" max="11" width="12.42578125" style="31" customWidth="1"/>
    <col min="12" max="12" width="10.28515625" style="31" customWidth="1"/>
    <col min="13" max="13" width="7.140625" style="31" customWidth="1"/>
    <col min="14" max="14" width="13.140625" style="31" customWidth="1"/>
    <col min="15" max="16384" width="8.85546875" style="6"/>
  </cols>
  <sheetData>
    <row r="1" spans="1:14" s="4" customFormat="1" ht="15" x14ac:dyDescent="0.25">
      <c r="A1" s="1"/>
      <c r="B1" s="36"/>
      <c r="C1" s="36"/>
      <c r="D1" s="36"/>
      <c r="E1" s="2"/>
      <c r="F1" s="1"/>
      <c r="G1" s="1"/>
      <c r="H1" s="3"/>
      <c r="I1" s="5"/>
      <c r="J1" s="49"/>
      <c r="K1" s="49"/>
      <c r="L1" s="49"/>
      <c r="M1" s="49"/>
      <c r="N1" s="49"/>
    </row>
    <row r="2" spans="1:14" s="4" customFormat="1" ht="15" x14ac:dyDescent="0.25">
      <c r="A2" s="1"/>
      <c r="B2" s="36"/>
      <c r="C2" s="36"/>
      <c r="D2" s="36"/>
      <c r="E2" s="2"/>
      <c r="F2" s="1"/>
      <c r="G2" s="1"/>
      <c r="H2" s="3"/>
      <c r="I2" s="5"/>
      <c r="J2" s="50"/>
      <c r="K2" s="50"/>
      <c r="L2" s="50"/>
      <c r="M2" s="50"/>
      <c r="N2" s="50"/>
    </row>
    <row r="3" spans="1:14" s="4" customFormat="1" ht="19.5" x14ac:dyDescent="0.3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s="4" customFormat="1" ht="19.5" x14ac:dyDescent="0.3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ht="30" customHeight="1" x14ac:dyDescent="0.2">
      <c r="A5" s="46" t="s">
        <v>3</v>
      </c>
      <c r="B5" s="46" t="s">
        <v>4</v>
      </c>
      <c r="C5" s="46" t="s">
        <v>5</v>
      </c>
      <c r="D5" s="46" t="s">
        <v>6</v>
      </c>
      <c r="E5" s="47" t="s">
        <v>7</v>
      </c>
      <c r="F5" s="46" t="s">
        <v>8</v>
      </c>
      <c r="G5" s="46"/>
      <c r="H5" s="45" t="s">
        <v>9</v>
      </c>
      <c r="I5" s="45" t="s">
        <v>10</v>
      </c>
      <c r="J5" s="45" t="s">
        <v>11</v>
      </c>
      <c r="K5" s="45"/>
      <c r="L5" s="45"/>
      <c r="M5" s="45"/>
      <c r="N5" s="45"/>
    </row>
    <row r="6" spans="1:14" ht="73.5" customHeight="1" x14ac:dyDescent="0.2">
      <c r="A6" s="46"/>
      <c r="B6" s="46"/>
      <c r="C6" s="46"/>
      <c r="D6" s="46"/>
      <c r="E6" s="48"/>
      <c r="F6" s="37" t="s">
        <v>12</v>
      </c>
      <c r="G6" s="37" t="s">
        <v>13</v>
      </c>
      <c r="H6" s="45"/>
      <c r="I6" s="45"/>
      <c r="J6" s="38" t="s">
        <v>14</v>
      </c>
      <c r="K6" s="38" t="s">
        <v>15</v>
      </c>
      <c r="L6" s="38" t="s">
        <v>16</v>
      </c>
      <c r="M6" s="38" t="s">
        <v>17</v>
      </c>
      <c r="N6" s="38" t="s">
        <v>0</v>
      </c>
    </row>
    <row r="7" spans="1:14" ht="13.5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7">
        <v>6</v>
      </c>
      <c r="G7" s="37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</row>
    <row r="8" spans="1:14" ht="99" customHeight="1" x14ac:dyDescent="0.2">
      <c r="A8" s="7" t="s">
        <v>18</v>
      </c>
      <c r="B8" s="8" t="s">
        <v>19</v>
      </c>
      <c r="C8" s="8" t="s">
        <v>20</v>
      </c>
      <c r="D8" s="8"/>
      <c r="E8" s="9"/>
      <c r="F8" s="7" t="s">
        <v>21</v>
      </c>
      <c r="G8" s="7" t="s">
        <v>22</v>
      </c>
      <c r="H8" s="9" t="s">
        <v>23</v>
      </c>
      <c r="I8" s="9" t="s">
        <v>23</v>
      </c>
      <c r="J8" s="10">
        <f>SUM(J9+J15+J58+J64+J93+J94+J95+J96+J97)</f>
        <v>193757.00000000003</v>
      </c>
      <c r="K8" s="10">
        <f>SUM(K9+K15+K58+K64+K93+K94+K95+K96+K97)</f>
        <v>1170359</v>
      </c>
      <c r="L8" s="10">
        <f>SUM(L9+L15+L58+L64+L93+L94+L95+L96+L97)</f>
        <v>52458.3</v>
      </c>
      <c r="M8" s="10">
        <f>SUM(M9+M15+M58+M64+M93+M94+M95+M96+M97)</f>
        <v>0</v>
      </c>
      <c r="N8" s="10">
        <f>J8+K8+L8+M8</f>
        <v>1416574.3</v>
      </c>
    </row>
    <row r="9" spans="1:14" ht="95.25" customHeight="1" x14ac:dyDescent="0.2">
      <c r="A9" s="37" t="s">
        <v>24</v>
      </c>
      <c r="B9" s="11" t="s">
        <v>25</v>
      </c>
      <c r="C9" s="11" t="s">
        <v>20</v>
      </c>
      <c r="D9" s="11"/>
      <c r="E9" s="38"/>
      <c r="F9" s="7" t="s">
        <v>21</v>
      </c>
      <c r="G9" s="7" t="s">
        <v>22</v>
      </c>
      <c r="H9" s="38" t="s">
        <v>23</v>
      </c>
      <c r="I9" s="38" t="s">
        <v>23</v>
      </c>
      <c r="J9" s="12">
        <f>SUM(J10+J11+J12+J13+J14)</f>
        <v>184414.9</v>
      </c>
      <c r="K9" s="12">
        <f>SUM(K10+K11+K12+K13+K14)</f>
        <v>838099.8</v>
      </c>
      <c r="L9" s="12">
        <f>SUM(L10+L11+L12+L13+L14)</f>
        <v>31241.4</v>
      </c>
      <c r="M9" s="12">
        <f t="shared" ref="M9" si="0">SUM(M10+M11+M12+M13+M14)</f>
        <v>0</v>
      </c>
      <c r="N9" s="12">
        <f>SUM(J9+K9+L9+M9)</f>
        <v>1053756.1000000001</v>
      </c>
    </row>
    <row r="10" spans="1:14" ht="68.25" customHeight="1" x14ac:dyDescent="0.2">
      <c r="A10" s="37" t="s">
        <v>26</v>
      </c>
      <c r="B10" s="11" t="s">
        <v>27</v>
      </c>
      <c r="C10" s="11"/>
      <c r="D10" s="11"/>
      <c r="E10" s="38" t="s">
        <v>28</v>
      </c>
      <c r="F10" s="7" t="s">
        <v>21</v>
      </c>
      <c r="G10" s="7" t="s">
        <v>22</v>
      </c>
      <c r="H10" s="38" t="s">
        <v>29</v>
      </c>
      <c r="I10" s="38">
        <v>2900</v>
      </c>
      <c r="J10" s="12">
        <v>30164.799999999999</v>
      </c>
      <c r="K10" s="12">
        <v>352480.8</v>
      </c>
      <c r="L10" s="12">
        <v>0</v>
      </c>
      <c r="M10" s="12">
        <v>0</v>
      </c>
      <c r="N10" s="12">
        <f t="shared" ref="N10:N21" si="1">SUM(J10+K10+L10+M10)</f>
        <v>382645.6</v>
      </c>
    </row>
    <row r="11" spans="1:14" ht="93.75" customHeight="1" x14ac:dyDescent="0.2">
      <c r="A11" s="37" t="s">
        <v>30</v>
      </c>
      <c r="B11" s="11" t="s">
        <v>31</v>
      </c>
      <c r="C11" s="11"/>
      <c r="D11" s="11"/>
      <c r="E11" s="38" t="s">
        <v>32</v>
      </c>
      <c r="F11" s="7" t="s">
        <v>21</v>
      </c>
      <c r="G11" s="7" t="s">
        <v>22</v>
      </c>
      <c r="H11" s="38" t="s">
        <v>29</v>
      </c>
      <c r="I11" s="38">
        <v>6050</v>
      </c>
      <c r="J11" s="12">
        <v>71532.2</v>
      </c>
      <c r="K11" s="12">
        <v>464821</v>
      </c>
      <c r="L11" s="12">
        <v>0</v>
      </c>
      <c r="M11" s="12">
        <v>0</v>
      </c>
      <c r="N11" s="12">
        <f t="shared" si="1"/>
        <v>536353.19999999995</v>
      </c>
    </row>
    <row r="12" spans="1:14" ht="55.5" customHeight="1" x14ac:dyDescent="0.2">
      <c r="A12" s="37" t="s">
        <v>33</v>
      </c>
      <c r="B12" s="11" t="s">
        <v>34</v>
      </c>
      <c r="C12" s="11"/>
      <c r="D12" s="11"/>
      <c r="E12" s="38" t="s">
        <v>35</v>
      </c>
      <c r="F12" s="7" t="s">
        <v>21</v>
      </c>
      <c r="G12" s="7" t="s">
        <v>22</v>
      </c>
      <c r="H12" s="38" t="s">
        <v>29</v>
      </c>
      <c r="I12" s="38">
        <v>2450</v>
      </c>
      <c r="J12" s="12">
        <v>82717.899999999994</v>
      </c>
      <c r="K12" s="12">
        <v>20682.7</v>
      </c>
      <c r="L12" s="12">
        <v>0</v>
      </c>
      <c r="M12" s="12">
        <v>0</v>
      </c>
      <c r="N12" s="12">
        <f t="shared" si="1"/>
        <v>103400.59999999999</v>
      </c>
    </row>
    <row r="13" spans="1:14" s="13" customFormat="1" ht="95.25" customHeight="1" x14ac:dyDescent="0.2">
      <c r="A13" s="37" t="s">
        <v>36</v>
      </c>
      <c r="B13" s="11" t="s">
        <v>37</v>
      </c>
      <c r="C13" s="11"/>
      <c r="D13" s="11"/>
      <c r="E13" s="38" t="s">
        <v>32</v>
      </c>
      <c r="F13" s="7" t="s">
        <v>21</v>
      </c>
      <c r="G13" s="7" t="s">
        <v>22</v>
      </c>
      <c r="H13" s="38" t="s">
        <v>38</v>
      </c>
      <c r="I13" s="38">
        <v>241</v>
      </c>
      <c r="J13" s="12">
        <v>0</v>
      </c>
      <c r="K13" s="12">
        <v>0</v>
      </c>
      <c r="L13" s="12">
        <v>28474.7</v>
      </c>
      <c r="M13" s="12">
        <v>0</v>
      </c>
      <c r="N13" s="12">
        <f t="shared" si="1"/>
        <v>28474.7</v>
      </c>
    </row>
    <row r="14" spans="1:14" s="13" customFormat="1" ht="150" customHeight="1" x14ac:dyDescent="0.2">
      <c r="A14" s="37" t="s">
        <v>39</v>
      </c>
      <c r="B14" s="11" t="s">
        <v>40</v>
      </c>
      <c r="C14" s="11"/>
      <c r="D14" s="11"/>
      <c r="E14" s="38" t="s">
        <v>28</v>
      </c>
      <c r="F14" s="7" t="s">
        <v>41</v>
      </c>
      <c r="G14" s="7" t="s">
        <v>22</v>
      </c>
      <c r="H14" s="38" t="s">
        <v>38</v>
      </c>
      <c r="I14" s="38">
        <v>8</v>
      </c>
      <c r="J14" s="12">
        <v>0</v>
      </c>
      <c r="K14" s="12">
        <v>115.3</v>
      </c>
      <c r="L14" s="12">
        <v>2766.7</v>
      </c>
      <c r="M14" s="12">
        <v>0</v>
      </c>
      <c r="N14" s="12">
        <f t="shared" si="1"/>
        <v>2882</v>
      </c>
    </row>
    <row r="15" spans="1:14" ht="91.5" customHeight="1" x14ac:dyDescent="0.2">
      <c r="A15" s="37" t="s">
        <v>42</v>
      </c>
      <c r="B15" s="11" t="s">
        <v>43</v>
      </c>
      <c r="C15" s="11" t="s">
        <v>20</v>
      </c>
      <c r="D15" s="11"/>
      <c r="E15" s="38"/>
      <c r="F15" s="7" t="s">
        <v>21</v>
      </c>
      <c r="G15" s="7" t="s">
        <v>22</v>
      </c>
      <c r="H15" s="38" t="s">
        <v>44</v>
      </c>
      <c r="I15" s="38">
        <v>3</v>
      </c>
      <c r="J15" s="12">
        <f>SUM(J16+J28+J34+J55)</f>
        <v>5044.0999999999995</v>
      </c>
      <c r="K15" s="12">
        <f>SUM(K16+K28+K34+K55)</f>
        <v>313696.2</v>
      </c>
      <c r="L15" s="12">
        <f>SUM(L16+L28+L34+L55)</f>
        <v>0</v>
      </c>
      <c r="M15" s="12">
        <f>SUM(M16+M28+M34+M55)</f>
        <v>0</v>
      </c>
      <c r="N15" s="12">
        <f>SUM(J15+K15+L15+M15)</f>
        <v>318740.3</v>
      </c>
    </row>
    <row r="16" spans="1:14" s="4" customFormat="1" ht="121.5" customHeight="1" x14ac:dyDescent="0.25">
      <c r="A16" s="37" t="s">
        <v>45</v>
      </c>
      <c r="B16" s="11" t="s">
        <v>46</v>
      </c>
      <c r="C16" s="11"/>
      <c r="D16" s="11" t="s">
        <v>47</v>
      </c>
      <c r="E16" s="38"/>
      <c r="F16" s="7" t="s">
        <v>21</v>
      </c>
      <c r="G16" s="7" t="s">
        <v>22</v>
      </c>
      <c r="H16" s="38" t="s">
        <v>44</v>
      </c>
      <c r="I16" s="38">
        <v>0</v>
      </c>
      <c r="J16" s="12">
        <f>SUM(J17+J18+J19+J20+J21+J22+J23+J24+J25+J26+J27)</f>
        <v>1956.3999999999999</v>
      </c>
      <c r="K16" s="12">
        <f>SUM(K17+K18+K22)</f>
        <v>0</v>
      </c>
      <c r="L16" s="12">
        <f>SUM(L17+L18+L22)</f>
        <v>0</v>
      </c>
      <c r="M16" s="12">
        <f>SUM(M17+M18+M22)</f>
        <v>0</v>
      </c>
      <c r="N16" s="12">
        <f>SUM(J16+K16+L16+M16)</f>
        <v>1956.3999999999999</v>
      </c>
    </row>
    <row r="17" spans="1:14" s="4" customFormat="1" ht="42.75" customHeight="1" x14ac:dyDescent="0.25">
      <c r="A17" s="37" t="s">
        <v>48</v>
      </c>
      <c r="B17" s="11" t="s">
        <v>49</v>
      </c>
      <c r="C17" s="11"/>
      <c r="D17" s="11"/>
      <c r="E17" s="38" t="s">
        <v>372</v>
      </c>
      <c r="F17" s="7" t="s">
        <v>51</v>
      </c>
      <c r="G17" s="7" t="s">
        <v>22</v>
      </c>
      <c r="H17" s="38" t="s">
        <v>52</v>
      </c>
      <c r="I17" s="38">
        <v>1</v>
      </c>
      <c r="J17" s="12">
        <v>435</v>
      </c>
      <c r="K17" s="12">
        <v>0</v>
      </c>
      <c r="L17" s="12">
        <v>0</v>
      </c>
      <c r="M17" s="12">
        <v>0</v>
      </c>
      <c r="N17" s="12">
        <f t="shared" si="1"/>
        <v>435</v>
      </c>
    </row>
    <row r="18" spans="1:14" s="4" customFormat="1" ht="46.5" customHeight="1" x14ac:dyDescent="0.25">
      <c r="A18" s="37" t="s">
        <v>53</v>
      </c>
      <c r="B18" s="11" t="s">
        <v>54</v>
      </c>
      <c r="C18" s="11"/>
      <c r="D18" s="11"/>
      <c r="E18" s="38" t="s">
        <v>55</v>
      </c>
      <c r="F18" s="7" t="s">
        <v>51</v>
      </c>
      <c r="G18" s="7" t="s">
        <v>22</v>
      </c>
      <c r="H18" s="38" t="s">
        <v>52</v>
      </c>
      <c r="I18" s="38">
        <v>1</v>
      </c>
      <c r="J18" s="12">
        <v>117</v>
      </c>
      <c r="K18" s="12">
        <v>0</v>
      </c>
      <c r="L18" s="12">
        <v>0</v>
      </c>
      <c r="M18" s="12">
        <v>0</v>
      </c>
      <c r="N18" s="12">
        <f t="shared" si="1"/>
        <v>117</v>
      </c>
    </row>
    <row r="19" spans="1:14" s="4" customFormat="1" ht="97.5" customHeight="1" x14ac:dyDescent="0.25">
      <c r="A19" s="37" t="s">
        <v>56</v>
      </c>
      <c r="B19" s="11" t="s">
        <v>57</v>
      </c>
      <c r="C19" s="11"/>
      <c r="D19" s="11"/>
      <c r="E19" s="38" t="s">
        <v>55</v>
      </c>
      <c r="F19" s="7" t="s">
        <v>51</v>
      </c>
      <c r="G19" s="7" t="s">
        <v>22</v>
      </c>
      <c r="H19" s="38" t="s">
        <v>52</v>
      </c>
      <c r="I19" s="38">
        <v>1</v>
      </c>
      <c r="J19" s="12">
        <v>50</v>
      </c>
      <c r="K19" s="12">
        <v>0</v>
      </c>
      <c r="L19" s="12">
        <v>0</v>
      </c>
      <c r="M19" s="12">
        <v>0</v>
      </c>
      <c r="N19" s="12">
        <f t="shared" si="1"/>
        <v>50</v>
      </c>
    </row>
    <row r="20" spans="1:14" s="4" customFormat="1" ht="48" customHeight="1" x14ac:dyDescent="0.25">
      <c r="A20" s="37" t="s">
        <v>58</v>
      </c>
      <c r="B20" s="11" t="s">
        <v>59</v>
      </c>
      <c r="C20" s="11"/>
      <c r="D20" s="11"/>
      <c r="E20" s="38" t="s">
        <v>60</v>
      </c>
      <c r="F20" s="7" t="s">
        <v>51</v>
      </c>
      <c r="G20" s="7" t="s">
        <v>373</v>
      </c>
      <c r="H20" s="38" t="s">
        <v>52</v>
      </c>
      <c r="I20" s="38">
        <v>1</v>
      </c>
      <c r="J20" s="12">
        <v>429.1</v>
      </c>
      <c r="K20" s="12">
        <v>0</v>
      </c>
      <c r="L20" s="12">
        <v>0</v>
      </c>
      <c r="M20" s="12">
        <v>0</v>
      </c>
      <c r="N20" s="12">
        <f t="shared" si="1"/>
        <v>429.1</v>
      </c>
    </row>
    <row r="21" spans="1:14" s="4" customFormat="1" ht="45" customHeight="1" x14ac:dyDescent="0.25">
      <c r="A21" s="37" t="s">
        <v>61</v>
      </c>
      <c r="B21" s="11" t="s">
        <v>62</v>
      </c>
      <c r="C21" s="11"/>
      <c r="D21" s="11"/>
      <c r="E21" s="38" t="s">
        <v>63</v>
      </c>
      <c r="F21" s="7" t="s">
        <v>51</v>
      </c>
      <c r="G21" s="7" t="s">
        <v>373</v>
      </c>
      <c r="H21" s="38" t="s">
        <v>52</v>
      </c>
      <c r="I21" s="38">
        <v>1</v>
      </c>
      <c r="J21" s="12">
        <v>619.70000000000005</v>
      </c>
      <c r="K21" s="12">
        <v>0</v>
      </c>
      <c r="L21" s="12">
        <v>0</v>
      </c>
      <c r="M21" s="12">
        <v>0</v>
      </c>
      <c r="N21" s="12">
        <f t="shared" si="1"/>
        <v>619.70000000000005</v>
      </c>
    </row>
    <row r="22" spans="1:14" s="4" customFormat="1" ht="42" customHeight="1" x14ac:dyDescent="0.25">
      <c r="A22" s="37" t="s">
        <v>64</v>
      </c>
      <c r="B22" s="11" t="s">
        <v>65</v>
      </c>
      <c r="C22" s="11"/>
      <c r="D22" s="11"/>
      <c r="E22" s="38" t="s">
        <v>66</v>
      </c>
      <c r="F22" s="7" t="s">
        <v>51</v>
      </c>
      <c r="G22" s="7" t="s">
        <v>374</v>
      </c>
      <c r="H22" s="38" t="s">
        <v>52</v>
      </c>
      <c r="I22" s="38">
        <v>1</v>
      </c>
      <c r="J22" s="12">
        <v>167.8</v>
      </c>
      <c r="K22" s="12">
        <v>0</v>
      </c>
      <c r="L22" s="12">
        <v>0</v>
      </c>
      <c r="M22" s="12">
        <v>0</v>
      </c>
      <c r="N22" s="12">
        <f>SUM(J22+K22+L22+M22)</f>
        <v>167.8</v>
      </c>
    </row>
    <row r="23" spans="1:14" s="4" customFormat="1" ht="42" customHeight="1" x14ac:dyDescent="0.25">
      <c r="A23" s="37" t="s">
        <v>67</v>
      </c>
      <c r="B23" s="11" t="s">
        <v>375</v>
      </c>
      <c r="C23" s="11"/>
      <c r="D23" s="11"/>
      <c r="E23" s="38" t="s">
        <v>66</v>
      </c>
      <c r="F23" s="7" t="s">
        <v>21</v>
      </c>
      <c r="G23" s="7" t="s">
        <v>373</v>
      </c>
      <c r="H23" s="38" t="s">
        <v>52</v>
      </c>
      <c r="I23" s="38">
        <v>1</v>
      </c>
      <c r="J23" s="12">
        <v>79</v>
      </c>
      <c r="K23" s="12">
        <v>0</v>
      </c>
      <c r="L23" s="12">
        <v>0</v>
      </c>
      <c r="M23" s="12">
        <v>0</v>
      </c>
      <c r="N23" s="12">
        <f t="shared" ref="N23" si="2">SUM(J23+K23+L23+M23)</f>
        <v>79</v>
      </c>
    </row>
    <row r="24" spans="1:14" s="4" customFormat="1" ht="44.25" customHeight="1" x14ac:dyDescent="0.25">
      <c r="A24" s="37" t="s">
        <v>70</v>
      </c>
      <c r="B24" s="11" t="s">
        <v>376</v>
      </c>
      <c r="C24" s="11"/>
      <c r="D24" s="11"/>
      <c r="E24" s="38" t="s">
        <v>377</v>
      </c>
      <c r="F24" s="7" t="s">
        <v>21</v>
      </c>
      <c r="G24" s="7" t="s">
        <v>22</v>
      </c>
      <c r="H24" s="38" t="s">
        <v>52</v>
      </c>
      <c r="I24" s="38">
        <v>1</v>
      </c>
      <c r="J24" s="12">
        <v>58.8</v>
      </c>
      <c r="K24" s="12">
        <v>0</v>
      </c>
      <c r="L24" s="12">
        <v>0</v>
      </c>
      <c r="M24" s="12">
        <v>0</v>
      </c>
      <c r="N24" s="12">
        <f>SUM(J24:M24)</f>
        <v>58.8</v>
      </c>
    </row>
    <row r="25" spans="1:14" s="4" customFormat="1" ht="41.25" hidden="1" customHeight="1" x14ac:dyDescent="0.25">
      <c r="A25" s="37" t="s">
        <v>70</v>
      </c>
      <c r="B25" s="11" t="s">
        <v>71</v>
      </c>
      <c r="C25" s="11"/>
      <c r="D25" s="11"/>
      <c r="E25" s="38" t="s">
        <v>72</v>
      </c>
      <c r="F25" s="7" t="s">
        <v>21</v>
      </c>
      <c r="G25" s="7" t="s">
        <v>22</v>
      </c>
      <c r="H25" s="38" t="s">
        <v>52</v>
      </c>
      <c r="I25" s="38">
        <v>1</v>
      </c>
      <c r="J25" s="12">
        <v>0</v>
      </c>
      <c r="K25" s="12">
        <v>0</v>
      </c>
      <c r="L25" s="12">
        <v>0</v>
      </c>
      <c r="M25" s="12">
        <v>0</v>
      </c>
      <c r="N25" s="12">
        <f>SUM(J25+K25+L25+M25)</f>
        <v>0</v>
      </c>
    </row>
    <row r="26" spans="1:14" s="4" customFormat="1" ht="53.25" hidden="1" customHeight="1" x14ac:dyDescent="0.25">
      <c r="A26" s="37" t="s">
        <v>73</v>
      </c>
      <c r="B26" s="11" t="s">
        <v>74</v>
      </c>
      <c r="C26" s="11"/>
      <c r="D26" s="11"/>
      <c r="E26" s="38" t="s">
        <v>75</v>
      </c>
      <c r="F26" s="7" t="s">
        <v>21</v>
      </c>
      <c r="G26" s="7" t="s">
        <v>22</v>
      </c>
      <c r="H26" s="38" t="s">
        <v>52</v>
      </c>
      <c r="I26" s="38">
        <v>1</v>
      </c>
      <c r="J26" s="12">
        <v>0</v>
      </c>
      <c r="K26" s="12">
        <v>0</v>
      </c>
      <c r="L26" s="12">
        <v>0</v>
      </c>
      <c r="M26" s="12">
        <v>0</v>
      </c>
      <c r="N26" s="12">
        <f t="shared" ref="N26" si="3">SUM(J26+K26+L26+M26)</f>
        <v>0</v>
      </c>
    </row>
    <row r="27" spans="1:14" s="4" customFormat="1" ht="108.75" hidden="1" customHeight="1" x14ac:dyDescent="0.25">
      <c r="A27" s="37" t="s">
        <v>76</v>
      </c>
      <c r="B27" s="11" t="s">
        <v>77</v>
      </c>
      <c r="C27" s="11"/>
      <c r="D27" s="11"/>
      <c r="E27" s="38" t="s">
        <v>78</v>
      </c>
      <c r="F27" s="7" t="s">
        <v>21</v>
      </c>
      <c r="G27" s="7" t="s">
        <v>22</v>
      </c>
      <c r="H27" s="38" t="s">
        <v>52</v>
      </c>
      <c r="I27" s="38">
        <v>1</v>
      </c>
      <c r="J27" s="12">
        <v>0</v>
      </c>
      <c r="K27" s="12">
        <v>0</v>
      </c>
      <c r="L27" s="12">
        <v>0</v>
      </c>
      <c r="M27" s="12">
        <v>0</v>
      </c>
      <c r="N27" s="12">
        <f>SUM(J27+K27+L27+M27)</f>
        <v>0</v>
      </c>
    </row>
    <row r="28" spans="1:14" ht="147" customHeight="1" x14ac:dyDescent="0.2">
      <c r="A28" s="37" t="s">
        <v>79</v>
      </c>
      <c r="B28" s="11" t="s">
        <v>80</v>
      </c>
      <c r="C28" s="11"/>
      <c r="D28" s="11" t="s">
        <v>81</v>
      </c>
      <c r="E28" s="38"/>
      <c r="F28" s="7" t="s">
        <v>21</v>
      </c>
      <c r="G28" s="7" t="s">
        <v>22</v>
      </c>
      <c r="H28" s="38" t="s">
        <v>69</v>
      </c>
      <c r="I28" s="38">
        <v>1</v>
      </c>
      <c r="J28" s="12">
        <f>SUM(J29+J32+J33)</f>
        <v>301.90000000000003</v>
      </c>
      <c r="K28" s="12">
        <f>SUM(K29+K32+K33)</f>
        <v>301557.2</v>
      </c>
      <c r="L28" s="12">
        <f>SUM(L29+L32+L33)</f>
        <v>0</v>
      </c>
      <c r="M28" s="12">
        <v>0</v>
      </c>
      <c r="N28" s="12">
        <f t="shared" ref="N28:N33" si="4">SUM(J28:M28)</f>
        <v>301859.10000000003</v>
      </c>
    </row>
    <row r="29" spans="1:14" ht="161.25" customHeight="1" x14ac:dyDescent="0.2">
      <c r="A29" s="37" t="s">
        <v>82</v>
      </c>
      <c r="B29" s="11" t="s">
        <v>83</v>
      </c>
      <c r="C29" s="11"/>
      <c r="D29" s="11"/>
      <c r="E29" s="38" t="s">
        <v>84</v>
      </c>
      <c r="F29" s="7" t="s">
        <v>21</v>
      </c>
      <c r="G29" s="7" t="s">
        <v>22</v>
      </c>
      <c r="H29" s="38" t="s">
        <v>69</v>
      </c>
      <c r="I29" s="38">
        <v>1</v>
      </c>
      <c r="J29" s="12">
        <f>J30+J31</f>
        <v>301.90000000000003</v>
      </c>
      <c r="K29" s="12">
        <f>K30+K31</f>
        <v>301557.2</v>
      </c>
      <c r="L29" s="12">
        <v>0</v>
      </c>
      <c r="M29" s="12">
        <v>0</v>
      </c>
      <c r="N29" s="12">
        <f t="shared" si="4"/>
        <v>301859.10000000003</v>
      </c>
    </row>
    <row r="30" spans="1:14" ht="176.25" customHeight="1" x14ac:dyDescent="0.2">
      <c r="A30" s="37" t="s">
        <v>367</v>
      </c>
      <c r="B30" s="11" t="s">
        <v>368</v>
      </c>
      <c r="C30" s="11"/>
      <c r="D30" s="11"/>
      <c r="E30" s="38" t="s">
        <v>84</v>
      </c>
      <c r="F30" s="7" t="s">
        <v>21</v>
      </c>
      <c r="G30" s="7" t="s">
        <v>22</v>
      </c>
      <c r="H30" s="38" t="s">
        <v>69</v>
      </c>
      <c r="I30" s="38">
        <v>1</v>
      </c>
      <c r="J30" s="12">
        <v>258.10000000000002</v>
      </c>
      <c r="K30" s="12">
        <v>257838.2</v>
      </c>
      <c r="L30" s="12">
        <v>0</v>
      </c>
      <c r="M30" s="12">
        <v>0</v>
      </c>
      <c r="N30" s="12">
        <f t="shared" si="4"/>
        <v>258096.30000000002</v>
      </c>
    </row>
    <row r="31" spans="1:14" ht="215.25" customHeight="1" x14ac:dyDescent="0.2">
      <c r="A31" s="37" t="s">
        <v>369</v>
      </c>
      <c r="B31" s="11" t="s">
        <v>371</v>
      </c>
      <c r="C31" s="11"/>
      <c r="D31" s="11"/>
      <c r="E31" s="38" t="s">
        <v>94</v>
      </c>
      <c r="F31" s="7" t="s">
        <v>21</v>
      </c>
      <c r="G31" s="7" t="s">
        <v>22</v>
      </c>
      <c r="H31" s="38" t="s">
        <v>69</v>
      </c>
      <c r="I31" s="38">
        <v>1</v>
      </c>
      <c r="J31" s="12">
        <v>43.8</v>
      </c>
      <c r="K31" s="12">
        <v>43719</v>
      </c>
      <c r="L31" s="12">
        <v>0</v>
      </c>
      <c r="M31" s="12">
        <v>0</v>
      </c>
      <c r="N31" s="12">
        <f t="shared" si="4"/>
        <v>43762.8</v>
      </c>
    </row>
    <row r="32" spans="1:14" ht="48.75" customHeight="1" x14ac:dyDescent="0.2">
      <c r="A32" s="37" t="s">
        <v>85</v>
      </c>
      <c r="B32" s="11" t="s">
        <v>86</v>
      </c>
      <c r="C32" s="11"/>
      <c r="D32" s="11"/>
      <c r="E32" s="38" t="s">
        <v>84</v>
      </c>
      <c r="F32" s="7" t="s">
        <v>51</v>
      </c>
      <c r="G32" s="7" t="s">
        <v>22</v>
      </c>
      <c r="H32" s="38" t="s">
        <v>69</v>
      </c>
      <c r="I32" s="38">
        <v>1</v>
      </c>
      <c r="J32" s="12">
        <v>0</v>
      </c>
      <c r="K32" s="12">
        <v>0</v>
      </c>
      <c r="L32" s="12">
        <v>0</v>
      </c>
      <c r="M32" s="12">
        <v>0</v>
      </c>
      <c r="N32" s="12">
        <f t="shared" si="4"/>
        <v>0</v>
      </c>
    </row>
    <row r="33" spans="1:14" ht="165.75" hidden="1" customHeight="1" x14ac:dyDescent="0.2">
      <c r="A33" s="37" t="s">
        <v>87</v>
      </c>
      <c r="B33" s="11"/>
      <c r="C33" s="11"/>
      <c r="D33" s="11"/>
      <c r="E33" s="38" t="s">
        <v>84</v>
      </c>
      <c r="F33" s="7" t="s">
        <v>21</v>
      </c>
      <c r="G33" s="7" t="s">
        <v>22</v>
      </c>
      <c r="H33" s="38" t="s">
        <v>69</v>
      </c>
      <c r="I33" s="38">
        <v>1</v>
      </c>
      <c r="J33" s="12">
        <v>0</v>
      </c>
      <c r="K33" s="12">
        <v>0</v>
      </c>
      <c r="L33" s="12">
        <v>0</v>
      </c>
      <c r="M33" s="12">
        <v>0</v>
      </c>
      <c r="N33" s="12">
        <f t="shared" si="4"/>
        <v>0</v>
      </c>
    </row>
    <row r="34" spans="1:14" ht="118.5" customHeight="1" x14ac:dyDescent="0.2">
      <c r="A34" s="37" t="s">
        <v>88</v>
      </c>
      <c r="B34" s="11" t="s">
        <v>89</v>
      </c>
      <c r="C34" s="11"/>
      <c r="D34" s="11" t="s">
        <v>47</v>
      </c>
      <c r="E34" s="38"/>
      <c r="F34" s="7" t="s">
        <v>21</v>
      </c>
      <c r="G34" s="7" t="s">
        <v>22</v>
      </c>
      <c r="H34" s="38" t="s">
        <v>69</v>
      </c>
      <c r="I34" s="38">
        <v>1</v>
      </c>
      <c r="J34" s="12">
        <f>SUM(J35+J36+J37+J38+J39+J40+J41+J42+J43+J44+J45+J46+J47+J48+J49+J50+J51+J52+J53+J54)</f>
        <v>2785.7999999999997</v>
      </c>
      <c r="K34" s="12">
        <f t="shared" ref="K34:N34" si="5">SUM(K35+K36+K37+K38+K39+K40+K41+K42+K43+K44+K45+K46+K47+K48+K49+K50+K51+K52+K53+K54)</f>
        <v>12139</v>
      </c>
      <c r="L34" s="12">
        <f t="shared" si="5"/>
        <v>0</v>
      </c>
      <c r="M34" s="12">
        <f t="shared" si="5"/>
        <v>0</v>
      </c>
      <c r="N34" s="12">
        <f t="shared" si="5"/>
        <v>14924.800000000001</v>
      </c>
    </row>
    <row r="35" spans="1:14" ht="160.5" customHeight="1" x14ac:dyDescent="0.2">
      <c r="A35" s="37" t="s">
        <v>90</v>
      </c>
      <c r="B35" s="11" t="s">
        <v>91</v>
      </c>
      <c r="C35" s="11"/>
      <c r="D35" s="11"/>
      <c r="E35" s="38" t="s">
        <v>32</v>
      </c>
      <c r="F35" s="7" t="s">
        <v>21</v>
      </c>
      <c r="G35" s="7" t="s">
        <v>22</v>
      </c>
      <c r="H35" s="38" t="s">
        <v>52</v>
      </c>
      <c r="I35" s="38">
        <v>1</v>
      </c>
      <c r="J35" s="12">
        <v>0</v>
      </c>
      <c r="K35" s="12">
        <v>0</v>
      </c>
      <c r="L35" s="12">
        <v>0</v>
      </c>
      <c r="M35" s="12">
        <v>0</v>
      </c>
      <c r="N35" s="12">
        <f t="shared" ref="N35:N54" si="6">SUM(J35+K35+L35+M35)</f>
        <v>0</v>
      </c>
    </row>
    <row r="36" spans="1:14" ht="194.25" customHeight="1" x14ac:dyDescent="0.2">
      <c r="A36" s="37" t="s">
        <v>92</v>
      </c>
      <c r="B36" s="11" t="s">
        <v>93</v>
      </c>
      <c r="C36" s="11"/>
      <c r="D36" s="11"/>
      <c r="E36" s="38" t="s">
        <v>94</v>
      </c>
      <c r="F36" s="7" t="s">
        <v>21</v>
      </c>
      <c r="G36" s="7" t="s">
        <v>22</v>
      </c>
      <c r="H36" s="38" t="s">
        <v>52</v>
      </c>
      <c r="I36" s="38">
        <v>1</v>
      </c>
      <c r="J36" s="12">
        <v>910.6</v>
      </c>
      <c r="K36" s="12">
        <v>10471.299999999999</v>
      </c>
      <c r="L36" s="12">
        <v>0</v>
      </c>
      <c r="M36" s="12">
        <v>0</v>
      </c>
      <c r="N36" s="12">
        <f t="shared" si="6"/>
        <v>11381.9</v>
      </c>
    </row>
    <row r="37" spans="1:14" ht="154.5" customHeight="1" x14ac:dyDescent="0.2">
      <c r="A37" s="37" t="s">
        <v>95</v>
      </c>
      <c r="B37" s="11" t="s">
        <v>96</v>
      </c>
      <c r="C37" s="11"/>
      <c r="D37" s="11"/>
      <c r="E37" s="38" t="s">
        <v>28</v>
      </c>
      <c r="F37" s="7" t="s">
        <v>21</v>
      </c>
      <c r="G37" s="7" t="s">
        <v>22</v>
      </c>
      <c r="H37" s="38" t="s">
        <v>52</v>
      </c>
      <c r="I37" s="38">
        <v>1</v>
      </c>
      <c r="J37" s="12">
        <v>145</v>
      </c>
      <c r="K37" s="12">
        <v>1667.7</v>
      </c>
      <c r="L37" s="12">
        <v>0</v>
      </c>
      <c r="M37" s="12">
        <v>0</v>
      </c>
      <c r="N37" s="12">
        <f t="shared" si="6"/>
        <v>1812.7</v>
      </c>
    </row>
    <row r="38" spans="1:14" ht="72" customHeight="1" x14ac:dyDescent="0.2">
      <c r="A38" s="37" t="s">
        <v>97</v>
      </c>
      <c r="B38" s="11" t="s">
        <v>98</v>
      </c>
      <c r="C38" s="11"/>
      <c r="D38" s="11"/>
      <c r="E38" s="38" t="s">
        <v>68</v>
      </c>
      <c r="F38" s="7" t="s">
        <v>51</v>
      </c>
      <c r="G38" s="7" t="s">
        <v>22</v>
      </c>
      <c r="H38" s="38" t="s">
        <v>52</v>
      </c>
      <c r="I38" s="38">
        <v>1</v>
      </c>
      <c r="J38" s="12">
        <v>400</v>
      </c>
      <c r="K38" s="12">
        <v>0</v>
      </c>
      <c r="L38" s="12">
        <v>0</v>
      </c>
      <c r="M38" s="12">
        <v>0</v>
      </c>
      <c r="N38" s="12">
        <f t="shared" si="6"/>
        <v>400</v>
      </c>
    </row>
    <row r="39" spans="1:14" ht="82.5" customHeight="1" x14ac:dyDescent="0.2">
      <c r="A39" s="37" t="s">
        <v>99</v>
      </c>
      <c r="B39" s="11" t="s">
        <v>100</v>
      </c>
      <c r="C39" s="11"/>
      <c r="D39" s="11"/>
      <c r="E39" s="38" t="s">
        <v>101</v>
      </c>
      <c r="F39" s="7" t="s">
        <v>51</v>
      </c>
      <c r="G39" s="7" t="s">
        <v>22</v>
      </c>
      <c r="H39" s="38" t="s">
        <v>52</v>
      </c>
      <c r="I39" s="38">
        <v>1</v>
      </c>
      <c r="J39" s="12">
        <v>300</v>
      </c>
      <c r="K39" s="12">
        <v>0</v>
      </c>
      <c r="L39" s="12">
        <v>0</v>
      </c>
      <c r="M39" s="12">
        <v>0</v>
      </c>
      <c r="N39" s="12">
        <f t="shared" si="6"/>
        <v>300</v>
      </c>
    </row>
    <row r="40" spans="1:14" ht="73.5" customHeight="1" x14ac:dyDescent="0.2">
      <c r="A40" s="37" t="s">
        <v>102</v>
      </c>
      <c r="B40" s="11" t="s">
        <v>103</v>
      </c>
      <c r="C40" s="11"/>
      <c r="D40" s="11"/>
      <c r="E40" s="38" t="s">
        <v>72</v>
      </c>
      <c r="F40" s="7" t="s">
        <v>51</v>
      </c>
      <c r="G40" s="7" t="s">
        <v>22</v>
      </c>
      <c r="H40" s="38" t="s">
        <v>52</v>
      </c>
      <c r="I40" s="38">
        <v>1</v>
      </c>
      <c r="J40" s="12">
        <v>365</v>
      </c>
      <c r="K40" s="12">
        <v>0</v>
      </c>
      <c r="L40" s="12">
        <v>0</v>
      </c>
      <c r="M40" s="12">
        <v>0</v>
      </c>
      <c r="N40" s="12">
        <f t="shared" si="6"/>
        <v>365</v>
      </c>
    </row>
    <row r="41" spans="1:14" ht="96" customHeight="1" x14ac:dyDescent="0.2">
      <c r="A41" s="37" t="s">
        <v>104</v>
      </c>
      <c r="B41" s="11" t="s">
        <v>105</v>
      </c>
      <c r="C41" s="11"/>
      <c r="D41" s="11"/>
      <c r="E41" s="38" t="s">
        <v>55</v>
      </c>
      <c r="F41" s="7" t="s">
        <v>51</v>
      </c>
      <c r="G41" s="7" t="s">
        <v>22</v>
      </c>
      <c r="H41" s="38" t="s">
        <v>52</v>
      </c>
      <c r="I41" s="38">
        <v>1</v>
      </c>
      <c r="J41" s="12">
        <v>20.2</v>
      </c>
      <c r="K41" s="12">
        <v>0</v>
      </c>
      <c r="L41" s="12">
        <v>0</v>
      </c>
      <c r="M41" s="12">
        <v>0</v>
      </c>
      <c r="N41" s="12">
        <f t="shared" si="6"/>
        <v>20.2</v>
      </c>
    </row>
    <row r="42" spans="1:14" ht="56.25" customHeight="1" x14ac:dyDescent="0.2">
      <c r="A42" s="37" t="s">
        <v>106</v>
      </c>
      <c r="B42" s="11" t="s">
        <v>378</v>
      </c>
      <c r="C42" s="11"/>
      <c r="D42" s="11"/>
      <c r="E42" s="38" t="s">
        <v>94</v>
      </c>
      <c r="F42" s="7" t="s">
        <v>51</v>
      </c>
      <c r="G42" s="7" t="s">
        <v>22</v>
      </c>
      <c r="H42" s="38" t="s">
        <v>52</v>
      </c>
      <c r="I42" s="38">
        <v>1</v>
      </c>
      <c r="J42" s="12">
        <v>34</v>
      </c>
      <c r="K42" s="12">
        <v>0</v>
      </c>
      <c r="L42" s="12">
        <v>0</v>
      </c>
      <c r="M42" s="12">
        <v>0</v>
      </c>
      <c r="N42" s="12">
        <f t="shared" si="6"/>
        <v>34</v>
      </c>
    </row>
    <row r="43" spans="1:14" ht="177" customHeight="1" x14ac:dyDescent="0.2">
      <c r="A43" s="37" t="s">
        <v>107</v>
      </c>
      <c r="B43" s="11" t="s">
        <v>108</v>
      </c>
      <c r="C43" s="11"/>
      <c r="D43" s="11"/>
      <c r="E43" s="38" t="s">
        <v>66</v>
      </c>
      <c r="F43" s="7" t="s">
        <v>51</v>
      </c>
      <c r="G43" s="7" t="s">
        <v>22</v>
      </c>
      <c r="H43" s="38" t="s">
        <v>52</v>
      </c>
      <c r="I43" s="38">
        <v>1</v>
      </c>
      <c r="J43" s="12">
        <v>50.3</v>
      </c>
      <c r="K43" s="12">
        <v>0</v>
      </c>
      <c r="L43" s="12">
        <v>0</v>
      </c>
      <c r="M43" s="12">
        <v>0</v>
      </c>
      <c r="N43" s="12">
        <f t="shared" si="6"/>
        <v>50.3</v>
      </c>
    </row>
    <row r="44" spans="1:14" ht="108" customHeight="1" x14ac:dyDescent="0.2">
      <c r="A44" s="37" t="s">
        <v>109</v>
      </c>
      <c r="B44" s="11" t="s">
        <v>113</v>
      </c>
      <c r="C44" s="11"/>
      <c r="D44" s="11"/>
      <c r="E44" s="38" t="s">
        <v>78</v>
      </c>
      <c r="F44" s="7" t="s">
        <v>21</v>
      </c>
      <c r="G44" s="7" t="s">
        <v>22</v>
      </c>
      <c r="H44" s="38" t="s">
        <v>52</v>
      </c>
      <c r="I44" s="38">
        <v>1</v>
      </c>
      <c r="J44" s="12">
        <v>85</v>
      </c>
      <c r="K44" s="12">
        <v>0</v>
      </c>
      <c r="L44" s="12">
        <v>0</v>
      </c>
      <c r="M44" s="12">
        <v>0</v>
      </c>
      <c r="N44" s="12">
        <f t="shared" si="6"/>
        <v>85</v>
      </c>
    </row>
    <row r="45" spans="1:14" ht="57.75" customHeight="1" x14ac:dyDescent="0.2">
      <c r="A45" s="37" t="s">
        <v>110</v>
      </c>
      <c r="B45" s="11" t="s">
        <v>379</v>
      </c>
      <c r="C45" s="11"/>
      <c r="D45" s="11"/>
      <c r="E45" s="38" t="s">
        <v>94</v>
      </c>
      <c r="F45" s="7" t="s">
        <v>21</v>
      </c>
      <c r="G45" s="7" t="s">
        <v>22</v>
      </c>
      <c r="H45" s="38" t="s">
        <v>52</v>
      </c>
      <c r="I45" s="38">
        <v>1</v>
      </c>
      <c r="J45" s="12">
        <v>475.7</v>
      </c>
      <c r="K45" s="12">
        <v>0</v>
      </c>
      <c r="L45" s="12">
        <v>0</v>
      </c>
      <c r="M45" s="12">
        <v>0</v>
      </c>
      <c r="N45" s="12">
        <f t="shared" si="6"/>
        <v>475.7</v>
      </c>
    </row>
    <row r="46" spans="1:14" ht="112.5" hidden="1" customHeight="1" x14ac:dyDescent="0.2">
      <c r="A46" s="37" t="s">
        <v>112</v>
      </c>
      <c r="B46" s="11" t="s">
        <v>113</v>
      </c>
      <c r="C46" s="11"/>
      <c r="D46" s="11"/>
      <c r="E46" s="38" t="s">
        <v>78</v>
      </c>
      <c r="F46" s="7" t="s">
        <v>21</v>
      </c>
      <c r="G46" s="7" t="s">
        <v>22</v>
      </c>
      <c r="H46" s="38" t="s">
        <v>52</v>
      </c>
      <c r="I46" s="38">
        <v>1</v>
      </c>
      <c r="J46" s="12">
        <v>0</v>
      </c>
      <c r="K46" s="12">
        <v>0</v>
      </c>
      <c r="L46" s="12">
        <v>0</v>
      </c>
      <c r="M46" s="12">
        <v>0</v>
      </c>
      <c r="N46" s="12">
        <f t="shared" si="6"/>
        <v>0</v>
      </c>
    </row>
    <row r="47" spans="1:14" ht="57" hidden="1" customHeight="1" x14ac:dyDescent="0.2">
      <c r="A47" s="37" t="s">
        <v>114</v>
      </c>
      <c r="B47" s="11" t="s">
        <v>115</v>
      </c>
      <c r="C47" s="11"/>
      <c r="D47" s="11"/>
      <c r="E47" s="38" t="s">
        <v>55</v>
      </c>
      <c r="F47" s="7" t="s">
        <v>21</v>
      </c>
      <c r="G47" s="7" t="s">
        <v>22</v>
      </c>
      <c r="H47" s="38" t="s">
        <v>52</v>
      </c>
      <c r="I47" s="38">
        <v>1</v>
      </c>
      <c r="J47" s="12">
        <v>0</v>
      </c>
      <c r="K47" s="12">
        <v>0</v>
      </c>
      <c r="L47" s="12">
        <v>0</v>
      </c>
      <c r="M47" s="12">
        <v>0</v>
      </c>
      <c r="N47" s="12">
        <f t="shared" si="6"/>
        <v>0</v>
      </c>
    </row>
    <row r="48" spans="1:14" ht="57" hidden="1" customHeight="1" x14ac:dyDescent="0.2">
      <c r="A48" s="37" t="s">
        <v>116</v>
      </c>
      <c r="B48" s="11" t="s">
        <v>117</v>
      </c>
      <c r="C48" s="11"/>
      <c r="D48" s="11"/>
      <c r="E48" s="38" t="s">
        <v>50</v>
      </c>
      <c r="F48" s="7" t="s">
        <v>21</v>
      </c>
      <c r="G48" s="7" t="s">
        <v>22</v>
      </c>
      <c r="H48" s="38" t="s">
        <v>52</v>
      </c>
      <c r="I48" s="38">
        <v>1</v>
      </c>
      <c r="J48" s="12">
        <v>0</v>
      </c>
      <c r="K48" s="12">
        <v>0</v>
      </c>
      <c r="L48" s="12">
        <v>0</v>
      </c>
      <c r="M48" s="12">
        <v>0</v>
      </c>
      <c r="N48" s="12">
        <f t="shared" si="6"/>
        <v>0</v>
      </c>
    </row>
    <row r="49" spans="1:14" ht="57" hidden="1" customHeight="1" x14ac:dyDescent="0.2">
      <c r="A49" s="37" t="s">
        <v>118</v>
      </c>
      <c r="B49" s="11" t="s">
        <v>119</v>
      </c>
      <c r="C49" s="11"/>
      <c r="D49" s="11"/>
      <c r="E49" s="38" t="s">
        <v>101</v>
      </c>
      <c r="F49" s="7" t="s">
        <v>21</v>
      </c>
      <c r="G49" s="7" t="s">
        <v>22</v>
      </c>
      <c r="H49" s="38" t="s">
        <v>52</v>
      </c>
      <c r="I49" s="38">
        <v>1</v>
      </c>
      <c r="J49" s="12">
        <v>0</v>
      </c>
      <c r="K49" s="12">
        <v>0</v>
      </c>
      <c r="L49" s="12">
        <v>0</v>
      </c>
      <c r="M49" s="12">
        <v>0</v>
      </c>
      <c r="N49" s="12">
        <f t="shared" si="6"/>
        <v>0</v>
      </c>
    </row>
    <row r="50" spans="1:14" ht="57" hidden="1" customHeight="1" x14ac:dyDescent="0.2">
      <c r="A50" s="37" t="s">
        <v>120</v>
      </c>
      <c r="B50" s="11" t="s">
        <v>121</v>
      </c>
      <c r="C50" s="11"/>
      <c r="D50" s="11"/>
      <c r="E50" s="38" t="s">
        <v>122</v>
      </c>
      <c r="F50" s="7" t="s">
        <v>21</v>
      </c>
      <c r="G50" s="7" t="s">
        <v>22</v>
      </c>
      <c r="H50" s="38" t="s">
        <v>52</v>
      </c>
      <c r="I50" s="38">
        <v>1</v>
      </c>
      <c r="J50" s="12">
        <v>0</v>
      </c>
      <c r="K50" s="12">
        <v>0</v>
      </c>
      <c r="L50" s="12">
        <v>0</v>
      </c>
      <c r="M50" s="12">
        <v>0</v>
      </c>
      <c r="N50" s="12">
        <f t="shared" si="6"/>
        <v>0</v>
      </c>
    </row>
    <row r="51" spans="1:14" ht="57" hidden="1" customHeight="1" x14ac:dyDescent="0.2">
      <c r="A51" s="37" t="s">
        <v>123</v>
      </c>
      <c r="B51" s="11" t="s">
        <v>124</v>
      </c>
      <c r="C51" s="11"/>
      <c r="D51" s="11"/>
      <c r="E51" s="38" t="s">
        <v>125</v>
      </c>
      <c r="F51" s="7" t="s">
        <v>21</v>
      </c>
      <c r="G51" s="7" t="s">
        <v>22</v>
      </c>
      <c r="H51" s="38" t="s">
        <v>52</v>
      </c>
      <c r="I51" s="38">
        <v>1</v>
      </c>
      <c r="J51" s="12">
        <v>0</v>
      </c>
      <c r="K51" s="12">
        <v>0</v>
      </c>
      <c r="L51" s="12">
        <v>0</v>
      </c>
      <c r="M51" s="12">
        <v>0</v>
      </c>
      <c r="N51" s="12">
        <f t="shared" si="6"/>
        <v>0</v>
      </c>
    </row>
    <row r="52" spans="1:14" ht="56.25" hidden="1" customHeight="1" x14ac:dyDescent="0.2">
      <c r="A52" s="37" t="s">
        <v>126</v>
      </c>
      <c r="B52" s="11" t="s">
        <v>127</v>
      </c>
      <c r="C52" s="11"/>
      <c r="D52" s="11"/>
      <c r="E52" s="38" t="s">
        <v>122</v>
      </c>
      <c r="F52" s="7" t="s">
        <v>21</v>
      </c>
      <c r="G52" s="7" t="s">
        <v>22</v>
      </c>
      <c r="H52" s="38" t="s">
        <v>52</v>
      </c>
      <c r="I52" s="38">
        <v>1</v>
      </c>
      <c r="J52" s="12">
        <v>0</v>
      </c>
      <c r="K52" s="12">
        <v>0</v>
      </c>
      <c r="L52" s="12">
        <v>0</v>
      </c>
      <c r="M52" s="12">
        <v>0</v>
      </c>
      <c r="N52" s="12">
        <f t="shared" si="6"/>
        <v>0</v>
      </c>
    </row>
    <row r="53" spans="1:14" ht="84.75" hidden="1" customHeight="1" x14ac:dyDescent="0.2">
      <c r="A53" s="37" t="s">
        <v>128</v>
      </c>
      <c r="B53" s="11" t="s">
        <v>129</v>
      </c>
      <c r="C53" s="11"/>
      <c r="D53" s="11"/>
      <c r="E53" s="38" t="s">
        <v>63</v>
      </c>
      <c r="F53" s="7" t="s">
        <v>21</v>
      </c>
      <c r="G53" s="7" t="s">
        <v>22</v>
      </c>
      <c r="H53" s="38" t="s">
        <v>52</v>
      </c>
      <c r="I53" s="38">
        <v>1</v>
      </c>
      <c r="J53" s="12">
        <v>0</v>
      </c>
      <c r="K53" s="12">
        <v>0</v>
      </c>
      <c r="L53" s="12">
        <v>0</v>
      </c>
      <c r="M53" s="12">
        <v>0</v>
      </c>
      <c r="N53" s="12">
        <f t="shared" si="6"/>
        <v>0</v>
      </c>
    </row>
    <row r="54" spans="1:14" ht="69.75" hidden="1" customHeight="1" x14ac:dyDescent="0.2">
      <c r="A54" s="37" t="s">
        <v>130</v>
      </c>
      <c r="B54" s="11" t="s">
        <v>131</v>
      </c>
      <c r="C54" s="11"/>
      <c r="D54" s="11"/>
      <c r="E54" s="38" t="s">
        <v>63</v>
      </c>
      <c r="F54" s="7" t="s">
        <v>21</v>
      </c>
      <c r="G54" s="7" t="s">
        <v>22</v>
      </c>
      <c r="H54" s="38" t="s">
        <v>52</v>
      </c>
      <c r="I54" s="38">
        <v>1</v>
      </c>
      <c r="J54" s="12">
        <v>0</v>
      </c>
      <c r="K54" s="12">
        <v>0</v>
      </c>
      <c r="L54" s="12">
        <v>0</v>
      </c>
      <c r="M54" s="12">
        <v>0</v>
      </c>
      <c r="N54" s="12">
        <f t="shared" si="6"/>
        <v>0</v>
      </c>
    </row>
    <row r="55" spans="1:14" s="13" customFormat="1" ht="125.25" hidden="1" customHeight="1" x14ac:dyDescent="0.2">
      <c r="A55" s="37" t="s">
        <v>132</v>
      </c>
      <c r="B55" s="11" t="s">
        <v>133</v>
      </c>
      <c r="C55" s="11"/>
      <c r="D55" s="11" t="s">
        <v>47</v>
      </c>
      <c r="E55" s="38"/>
      <c r="F55" s="7" t="s">
        <v>21</v>
      </c>
      <c r="G55" s="7" t="s">
        <v>22</v>
      </c>
      <c r="H55" s="38" t="s">
        <v>69</v>
      </c>
      <c r="I55" s="38">
        <v>2</v>
      </c>
      <c r="J55" s="14">
        <f>J56+J57</f>
        <v>0</v>
      </c>
      <c r="K55" s="14">
        <f t="shared" ref="K55:N55" si="7">K56+K57</f>
        <v>0</v>
      </c>
      <c r="L55" s="14">
        <f t="shared" si="7"/>
        <v>0</v>
      </c>
      <c r="M55" s="14">
        <f t="shared" si="7"/>
        <v>0</v>
      </c>
      <c r="N55" s="14">
        <f t="shared" si="7"/>
        <v>0</v>
      </c>
    </row>
    <row r="56" spans="1:14" s="13" customFormat="1" ht="125.25" hidden="1" customHeight="1" x14ac:dyDescent="0.2">
      <c r="A56" s="37" t="s">
        <v>134</v>
      </c>
      <c r="B56" s="11" t="s">
        <v>135</v>
      </c>
      <c r="C56" s="11"/>
      <c r="D56" s="11" t="s">
        <v>47</v>
      </c>
      <c r="E56" s="38" t="s">
        <v>72</v>
      </c>
      <c r="F56" s="7" t="s">
        <v>21</v>
      </c>
      <c r="G56" s="7" t="s">
        <v>22</v>
      </c>
      <c r="H56" s="38" t="s">
        <v>52</v>
      </c>
      <c r="I56" s="38">
        <v>1</v>
      </c>
      <c r="J56" s="14">
        <v>0</v>
      </c>
      <c r="K56" s="14">
        <v>0</v>
      </c>
      <c r="L56" s="14">
        <v>0</v>
      </c>
      <c r="M56" s="14">
        <v>0</v>
      </c>
      <c r="N56" s="14">
        <f t="shared" ref="N56:N57" si="8">SUM(J56+K56+L56+M56)</f>
        <v>0</v>
      </c>
    </row>
    <row r="57" spans="1:14" s="13" customFormat="1" ht="125.25" hidden="1" customHeight="1" x14ac:dyDescent="0.2">
      <c r="A57" s="37" t="s">
        <v>136</v>
      </c>
      <c r="B57" s="11" t="s">
        <v>135</v>
      </c>
      <c r="C57" s="11"/>
      <c r="D57" s="11" t="s">
        <v>47</v>
      </c>
      <c r="E57" s="38" t="s">
        <v>68</v>
      </c>
      <c r="F57" s="7" t="s">
        <v>21</v>
      </c>
      <c r="G57" s="7" t="s">
        <v>22</v>
      </c>
      <c r="H57" s="38" t="s">
        <v>52</v>
      </c>
      <c r="I57" s="38">
        <v>1</v>
      </c>
      <c r="J57" s="14">
        <v>0</v>
      </c>
      <c r="K57" s="14">
        <v>0</v>
      </c>
      <c r="L57" s="14">
        <v>0</v>
      </c>
      <c r="M57" s="14">
        <v>0</v>
      </c>
      <c r="N57" s="14">
        <f t="shared" si="8"/>
        <v>0</v>
      </c>
    </row>
    <row r="58" spans="1:14" ht="111" customHeight="1" x14ac:dyDescent="0.2">
      <c r="A58" s="37" t="s">
        <v>137</v>
      </c>
      <c r="B58" s="11" t="s">
        <v>138</v>
      </c>
      <c r="C58" s="11" t="s">
        <v>20</v>
      </c>
      <c r="D58" s="15"/>
      <c r="E58" s="38"/>
      <c r="F58" s="7" t="s">
        <v>21</v>
      </c>
      <c r="G58" s="7" t="s">
        <v>22</v>
      </c>
      <c r="H58" s="38" t="s">
        <v>52</v>
      </c>
      <c r="I58" s="38">
        <v>1</v>
      </c>
      <c r="J58" s="12">
        <f>SUM(J59+J62)</f>
        <v>507.1</v>
      </c>
      <c r="K58" s="12">
        <f>SUM(K59+K62)</f>
        <v>0</v>
      </c>
      <c r="L58" s="12">
        <f>SUM(L59+L62)</f>
        <v>0</v>
      </c>
      <c r="M58" s="12">
        <f>SUM(M59+M62)</f>
        <v>0</v>
      </c>
      <c r="N58" s="12">
        <f>SUM(N59+N62)</f>
        <v>507.1</v>
      </c>
    </row>
    <row r="59" spans="1:14" ht="120.75" customHeight="1" x14ac:dyDescent="0.2">
      <c r="A59" s="37" t="s">
        <v>139</v>
      </c>
      <c r="B59" s="11" t="s">
        <v>140</v>
      </c>
      <c r="C59" s="11"/>
      <c r="D59" s="11" t="s">
        <v>47</v>
      </c>
      <c r="E59" s="38"/>
      <c r="F59" s="7" t="s">
        <v>21</v>
      </c>
      <c r="G59" s="7" t="s">
        <v>22</v>
      </c>
      <c r="H59" s="38" t="s">
        <v>141</v>
      </c>
      <c r="I59" s="38">
        <v>1</v>
      </c>
      <c r="J59" s="12">
        <f>SUM(J60:J61)</f>
        <v>399.5</v>
      </c>
      <c r="K59" s="12">
        <v>0</v>
      </c>
      <c r="L59" s="12">
        <v>0</v>
      </c>
      <c r="M59" s="12">
        <v>0</v>
      </c>
      <c r="N59" s="12">
        <f t="shared" ref="N59:N64" si="9">SUM(J59+K59+L59+M59)</f>
        <v>399.5</v>
      </c>
    </row>
    <row r="60" spans="1:14" ht="234" customHeight="1" x14ac:dyDescent="0.2">
      <c r="A60" s="37" t="s">
        <v>142</v>
      </c>
      <c r="B60" s="11" t="s">
        <v>143</v>
      </c>
      <c r="C60" s="11"/>
      <c r="D60" s="11"/>
      <c r="E60" s="38" t="s">
        <v>47</v>
      </c>
      <c r="F60" s="7" t="s">
        <v>21</v>
      </c>
      <c r="G60" s="7" t="s">
        <v>22</v>
      </c>
      <c r="H60" s="38" t="s">
        <v>52</v>
      </c>
      <c r="I60" s="38">
        <v>1</v>
      </c>
      <c r="J60" s="12">
        <v>49.5</v>
      </c>
      <c r="K60" s="12">
        <v>0</v>
      </c>
      <c r="L60" s="12">
        <v>0</v>
      </c>
      <c r="M60" s="12">
        <v>0</v>
      </c>
      <c r="N60" s="12">
        <f t="shared" si="9"/>
        <v>49.5</v>
      </c>
    </row>
    <row r="61" spans="1:14" ht="107.25" customHeight="1" x14ac:dyDescent="0.2">
      <c r="A61" s="37" t="s">
        <v>144</v>
      </c>
      <c r="B61" s="11" t="s">
        <v>145</v>
      </c>
      <c r="C61" s="11"/>
      <c r="D61" s="11"/>
      <c r="E61" s="38" t="s">
        <v>47</v>
      </c>
      <c r="F61" s="7" t="s">
        <v>21</v>
      </c>
      <c r="G61" s="7" t="s">
        <v>22</v>
      </c>
      <c r="H61" s="38" t="s">
        <v>146</v>
      </c>
      <c r="I61" s="38">
        <v>1</v>
      </c>
      <c r="J61" s="12">
        <v>350</v>
      </c>
      <c r="K61" s="12">
        <v>0</v>
      </c>
      <c r="L61" s="12">
        <v>0</v>
      </c>
      <c r="M61" s="12">
        <v>0</v>
      </c>
      <c r="N61" s="12">
        <f t="shared" si="9"/>
        <v>350</v>
      </c>
    </row>
    <row r="62" spans="1:14" ht="135" customHeight="1" x14ac:dyDescent="0.2">
      <c r="A62" s="37" t="s">
        <v>147</v>
      </c>
      <c r="B62" s="11" t="s">
        <v>148</v>
      </c>
      <c r="C62" s="11"/>
      <c r="D62" s="11"/>
      <c r="E62" s="38" t="s">
        <v>149</v>
      </c>
      <c r="F62" s="7" t="s">
        <v>21</v>
      </c>
      <c r="G62" s="7" t="s">
        <v>22</v>
      </c>
      <c r="H62" s="38" t="s">
        <v>52</v>
      </c>
      <c r="I62" s="38">
        <v>1</v>
      </c>
      <c r="J62" s="12">
        <f>SUM(J63)</f>
        <v>107.6</v>
      </c>
      <c r="K62" s="12">
        <v>0</v>
      </c>
      <c r="L62" s="12">
        <v>0</v>
      </c>
      <c r="M62" s="12">
        <v>0</v>
      </c>
      <c r="N62" s="12">
        <f t="shared" si="9"/>
        <v>107.6</v>
      </c>
    </row>
    <row r="63" spans="1:14" ht="135" customHeight="1" x14ac:dyDescent="0.2">
      <c r="A63" s="37" t="s">
        <v>150</v>
      </c>
      <c r="B63" s="11" t="s">
        <v>151</v>
      </c>
      <c r="C63" s="11"/>
      <c r="D63" s="11"/>
      <c r="E63" s="38" t="s">
        <v>149</v>
      </c>
      <c r="F63" s="7" t="s">
        <v>21</v>
      </c>
      <c r="G63" s="7" t="s">
        <v>22</v>
      </c>
      <c r="H63" s="38" t="s">
        <v>152</v>
      </c>
      <c r="I63" s="38">
        <v>1</v>
      </c>
      <c r="J63" s="12">
        <v>107.6</v>
      </c>
      <c r="K63" s="12">
        <v>0</v>
      </c>
      <c r="L63" s="12">
        <v>0</v>
      </c>
      <c r="M63" s="12">
        <v>0</v>
      </c>
      <c r="N63" s="12">
        <f t="shared" si="9"/>
        <v>107.6</v>
      </c>
    </row>
    <row r="64" spans="1:14" ht="93" customHeight="1" x14ac:dyDescent="0.2">
      <c r="A64" s="37" t="s">
        <v>153</v>
      </c>
      <c r="B64" s="11" t="s">
        <v>154</v>
      </c>
      <c r="C64" s="11" t="s">
        <v>155</v>
      </c>
      <c r="D64" s="11"/>
      <c r="E64" s="38"/>
      <c r="F64" s="7" t="s">
        <v>21</v>
      </c>
      <c r="G64" s="7" t="s">
        <v>22</v>
      </c>
      <c r="H64" s="38" t="s">
        <v>156</v>
      </c>
      <c r="I64" s="16">
        <f>SUM(I65+I76+I89+I90+I91)</f>
        <v>1481</v>
      </c>
      <c r="J64" s="12">
        <f>SUM(J65+J76+J89+J90+J91+J92)</f>
        <v>437</v>
      </c>
      <c r="K64" s="12">
        <f>SUM(K65+K76+K89+K90)</f>
        <v>0</v>
      </c>
      <c r="L64" s="12">
        <f>SUM(L65+L76+L89+L90)</f>
        <v>0</v>
      </c>
      <c r="M64" s="12">
        <f>SUM(M65+M76+M89+M90)</f>
        <v>0</v>
      </c>
      <c r="N64" s="12">
        <f t="shared" si="9"/>
        <v>437</v>
      </c>
    </row>
    <row r="65" spans="1:14" ht="120.75" customHeight="1" x14ac:dyDescent="0.2">
      <c r="A65" s="37" t="s">
        <v>157</v>
      </c>
      <c r="B65" s="11" t="s">
        <v>158</v>
      </c>
      <c r="C65" s="11"/>
      <c r="D65" s="11" t="s">
        <v>47</v>
      </c>
      <c r="E65" s="38"/>
      <c r="F65" s="7" t="s">
        <v>21</v>
      </c>
      <c r="G65" s="7" t="s">
        <v>22</v>
      </c>
      <c r="H65" s="38" t="s">
        <v>156</v>
      </c>
      <c r="I65" s="16">
        <f>I66+I67+I68+I69+I70+I71+I72+I73+I74</f>
        <v>1122</v>
      </c>
      <c r="J65" s="12">
        <f>J66+J67+J68+J69+J70+J71+J72+J73+J74+J75</f>
        <v>292</v>
      </c>
      <c r="K65" s="12">
        <v>0</v>
      </c>
      <c r="L65" s="12">
        <v>0</v>
      </c>
      <c r="M65" s="12">
        <v>0</v>
      </c>
      <c r="N65" s="12">
        <f>SUM(J65+K65+L65+M65)</f>
        <v>292</v>
      </c>
    </row>
    <row r="66" spans="1:14" ht="68.25" customHeight="1" x14ac:dyDescent="0.2">
      <c r="A66" s="37" t="s">
        <v>159</v>
      </c>
      <c r="B66" s="11" t="s">
        <v>160</v>
      </c>
      <c r="C66" s="11"/>
      <c r="D66" s="11"/>
      <c r="E66" s="38" t="s">
        <v>111</v>
      </c>
      <c r="F66" s="7" t="s">
        <v>21</v>
      </c>
      <c r="G66" s="7" t="s">
        <v>22</v>
      </c>
      <c r="H66" s="38" t="s">
        <v>156</v>
      </c>
      <c r="I66" s="38">
        <v>200</v>
      </c>
      <c r="J66" s="12">
        <v>0</v>
      </c>
      <c r="K66" s="12">
        <v>0</v>
      </c>
      <c r="L66" s="12">
        <v>0</v>
      </c>
      <c r="M66" s="12">
        <v>0</v>
      </c>
      <c r="N66" s="12">
        <f>SUM(J66:M66)</f>
        <v>0</v>
      </c>
    </row>
    <row r="67" spans="1:14" ht="42" customHeight="1" x14ac:dyDescent="0.2">
      <c r="A67" s="37" t="s">
        <v>161</v>
      </c>
      <c r="B67" s="11" t="s">
        <v>162</v>
      </c>
      <c r="C67" s="11"/>
      <c r="D67" s="11"/>
      <c r="E67" s="38" t="s">
        <v>111</v>
      </c>
      <c r="F67" s="7" t="s">
        <v>21</v>
      </c>
      <c r="G67" s="7" t="s">
        <v>22</v>
      </c>
      <c r="H67" s="38" t="s">
        <v>156</v>
      </c>
      <c r="I67" s="38">
        <v>200</v>
      </c>
      <c r="J67" s="12">
        <v>175.8</v>
      </c>
      <c r="K67" s="12">
        <v>0</v>
      </c>
      <c r="L67" s="12">
        <v>0</v>
      </c>
      <c r="M67" s="12">
        <v>0</v>
      </c>
      <c r="N67" s="12">
        <f>SUM(J67:M67)</f>
        <v>175.8</v>
      </c>
    </row>
    <row r="68" spans="1:14" ht="84" customHeight="1" x14ac:dyDescent="0.2">
      <c r="A68" s="37" t="s">
        <v>163</v>
      </c>
      <c r="B68" s="11" t="s">
        <v>164</v>
      </c>
      <c r="C68" s="11"/>
      <c r="D68" s="11"/>
      <c r="E68" s="38" t="s">
        <v>111</v>
      </c>
      <c r="F68" s="7" t="s">
        <v>21</v>
      </c>
      <c r="G68" s="7" t="s">
        <v>22</v>
      </c>
      <c r="H68" s="38" t="s">
        <v>156</v>
      </c>
      <c r="I68" s="38">
        <v>100</v>
      </c>
      <c r="J68" s="12">
        <v>10</v>
      </c>
      <c r="K68" s="12">
        <v>0</v>
      </c>
      <c r="L68" s="12">
        <v>0</v>
      </c>
      <c r="M68" s="12">
        <v>0</v>
      </c>
      <c r="N68" s="12">
        <f t="shared" ref="N68:N75" si="10">SUM(J68:M68)</f>
        <v>10</v>
      </c>
    </row>
    <row r="69" spans="1:14" ht="95.25" customHeight="1" x14ac:dyDescent="0.2">
      <c r="A69" s="37" t="s">
        <v>165</v>
      </c>
      <c r="B69" s="11" t="s">
        <v>166</v>
      </c>
      <c r="C69" s="11"/>
      <c r="D69" s="11"/>
      <c r="E69" s="38" t="s">
        <v>111</v>
      </c>
      <c r="F69" s="7" t="s">
        <v>21</v>
      </c>
      <c r="G69" s="7" t="s">
        <v>22</v>
      </c>
      <c r="H69" s="38" t="s">
        <v>156</v>
      </c>
      <c r="I69" s="38">
        <v>100</v>
      </c>
      <c r="J69" s="12">
        <v>5</v>
      </c>
      <c r="K69" s="12">
        <v>0</v>
      </c>
      <c r="L69" s="12">
        <v>0</v>
      </c>
      <c r="M69" s="12">
        <v>0</v>
      </c>
      <c r="N69" s="12">
        <f t="shared" si="10"/>
        <v>5</v>
      </c>
    </row>
    <row r="70" spans="1:14" ht="49.5" customHeight="1" x14ac:dyDescent="0.2">
      <c r="A70" s="37" t="s">
        <v>167</v>
      </c>
      <c r="B70" s="11" t="s">
        <v>168</v>
      </c>
      <c r="C70" s="11"/>
      <c r="D70" s="11"/>
      <c r="E70" s="38" t="s">
        <v>111</v>
      </c>
      <c r="F70" s="7" t="s">
        <v>21</v>
      </c>
      <c r="G70" s="7" t="s">
        <v>22</v>
      </c>
      <c r="H70" s="38" t="s">
        <v>156</v>
      </c>
      <c r="I70" s="38">
        <v>50</v>
      </c>
      <c r="J70" s="12">
        <v>0</v>
      </c>
      <c r="K70" s="12">
        <v>0</v>
      </c>
      <c r="L70" s="12">
        <v>0</v>
      </c>
      <c r="M70" s="12">
        <v>0</v>
      </c>
      <c r="N70" s="12">
        <f t="shared" si="10"/>
        <v>0</v>
      </c>
    </row>
    <row r="71" spans="1:14" ht="42" customHeight="1" x14ac:dyDescent="0.2">
      <c r="A71" s="37" t="s">
        <v>169</v>
      </c>
      <c r="B71" s="11" t="s">
        <v>170</v>
      </c>
      <c r="C71" s="11"/>
      <c r="D71" s="11"/>
      <c r="E71" s="38" t="s">
        <v>111</v>
      </c>
      <c r="F71" s="7" t="s">
        <v>21</v>
      </c>
      <c r="G71" s="7" t="s">
        <v>22</v>
      </c>
      <c r="H71" s="38" t="s">
        <v>156</v>
      </c>
      <c r="I71" s="38">
        <v>50</v>
      </c>
      <c r="J71" s="12">
        <v>0</v>
      </c>
      <c r="K71" s="12">
        <v>0</v>
      </c>
      <c r="L71" s="12">
        <v>0</v>
      </c>
      <c r="M71" s="12">
        <v>0</v>
      </c>
      <c r="N71" s="12">
        <f t="shared" si="10"/>
        <v>0</v>
      </c>
    </row>
    <row r="72" spans="1:14" ht="47.25" customHeight="1" x14ac:dyDescent="0.2">
      <c r="A72" s="37" t="s">
        <v>171</v>
      </c>
      <c r="B72" s="11" t="s">
        <v>172</v>
      </c>
      <c r="C72" s="11"/>
      <c r="D72" s="11"/>
      <c r="E72" s="38" t="s">
        <v>111</v>
      </c>
      <c r="F72" s="7" t="s">
        <v>21</v>
      </c>
      <c r="G72" s="7" t="s">
        <v>22</v>
      </c>
      <c r="H72" s="38" t="s">
        <v>156</v>
      </c>
      <c r="I72" s="38">
        <v>10</v>
      </c>
      <c r="J72" s="12">
        <v>10</v>
      </c>
      <c r="K72" s="12">
        <v>0</v>
      </c>
      <c r="L72" s="12">
        <v>0</v>
      </c>
      <c r="M72" s="12">
        <v>0</v>
      </c>
      <c r="N72" s="12">
        <f t="shared" si="10"/>
        <v>10</v>
      </c>
    </row>
    <row r="73" spans="1:14" ht="44.25" customHeight="1" x14ac:dyDescent="0.2">
      <c r="A73" s="37" t="s">
        <v>173</v>
      </c>
      <c r="B73" s="11" t="s">
        <v>174</v>
      </c>
      <c r="C73" s="11"/>
      <c r="D73" s="11"/>
      <c r="E73" s="38" t="s">
        <v>111</v>
      </c>
      <c r="F73" s="7" t="s">
        <v>21</v>
      </c>
      <c r="G73" s="7" t="s">
        <v>22</v>
      </c>
      <c r="H73" s="38" t="s">
        <v>156</v>
      </c>
      <c r="I73" s="38">
        <v>12</v>
      </c>
      <c r="J73" s="12">
        <v>0</v>
      </c>
      <c r="K73" s="12">
        <v>0</v>
      </c>
      <c r="L73" s="12">
        <v>0</v>
      </c>
      <c r="M73" s="12">
        <v>0</v>
      </c>
      <c r="N73" s="12">
        <f t="shared" si="10"/>
        <v>0</v>
      </c>
    </row>
    <row r="74" spans="1:14" ht="44.25" customHeight="1" x14ac:dyDescent="0.2">
      <c r="A74" s="37" t="s">
        <v>175</v>
      </c>
      <c r="B74" s="11" t="s">
        <v>176</v>
      </c>
      <c r="C74" s="11"/>
      <c r="D74" s="11"/>
      <c r="E74" s="38" t="s">
        <v>111</v>
      </c>
      <c r="F74" s="7" t="s">
        <v>21</v>
      </c>
      <c r="G74" s="7" t="s">
        <v>22</v>
      </c>
      <c r="H74" s="38" t="s">
        <v>156</v>
      </c>
      <c r="I74" s="38">
        <v>400</v>
      </c>
      <c r="J74" s="12">
        <v>52.4</v>
      </c>
      <c r="K74" s="12">
        <v>0</v>
      </c>
      <c r="L74" s="12">
        <v>0</v>
      </c>
      <c r="M74" s="12">
        <v>0</v>
      </c>
      <c r="N74" s="12">
        <f t="shared" si="10"/>
        <v>52.4</v>
      </c>
    </row>
    <row r="75" spans="1:14" ht="44.25" customHeight="1" x14ac:dyDescent="0.2">
      <c r="A75" s="37" t="s">
        <v>384</v>
      </c>
      <c r="B75" s="11" t="s">
        <v>385</v>
      </c>
      <c r="C75" s="11"/>
      <c r="D75" s="11"/>
      <c r="E75" s="38" t="s">
        <v>111</v>
      </c>
      <c r="F75" s="7" t="s">
        <v>21</v>
      </c>
      <c r="G75" s="7" t="s">
        <v>22</v>
      </c>
      <c r="H75" s="38" t="s">
        <v>156</v>
      </c>
      <c r="I75" s="38">
        <v>400</v>
      </c>
      <c r="J75" s="12">
        <v>38.799999999999997</v>
      </c>
      <c r="K75" s="12">
        <v>0</v>
      </c>
      <c r="L75" s="12">
        <v>0</v>
      </c>
      <c r="M75" s="12">
        <v>0</v>
      </c>
      <c r="N75" s="12">
        <f t="shared" si="10"/>
        <v>38.799999999999997</v>
      </c>
    </row>
    <row r="76" spans="1:14" ht="121.5" customHeight="1" x14ac:dyDescent="0.2">
      <c r="A76" s="37" t="s">
        <v>177</v>
      </c>
      <c r="B76" s="11" t="s">
        <v>178</v>
      </c>
      <c r="C76" s="11"/>
      <c r="D76" s="11" t="s">
        <v>47</v>
      </c>
      <c r="E76" s="38"/>
      <c r="F76" s="7" t="s">
        <v>21</v>
      </c>
      <c r="G76" s="7" t="s">
        <v>22</v>
      </c>
      <c r="H76" s="38" t="s">
        <v>156</v>
      </c>
      <c r="I76" s="16">
        <f>I77+I78+I79+I80+I81+I82+I83+I84+I85+I86+I87+I88</f>
        <v>298</v>
      </c>
      <c r="J76" s="12">
        <f>J77+J78+J79+J80+J81+J82+J83+J84+J85+J86+J87+J88</f>
        <v>115</v>
      </c>
      <c r="K76" s="12">
        <v>0</v>
      </c>
      <c r="L76" s="12">
        <v>0</v>
      </c>
      <c r="M76" s="12">
        <v>0</v>
      </c>
      <c r="N76" s="12">
        <f>J76+K76</f>
        <v>115</v>
      </c>
    </row>
    <row r="77" spans="1:14" ht="45.75" customHeight="1" x14ac:dyDescent="0.2">
      <c r="A77" s="37" t="s">
        <v>179</v>
      </c>
      <c r="B77" s="11" t="s">
        <v>180</v>
      </c>
      <c r="C77" s="11"/>
      <c r="D77" s="11"/>
      <c r="E77" s="38" t="s">
        <v>111</v>
      </c>
      <c r="F77" s="7" t="s">
        <v>21</v>
      </c>
      <c r="G77" s="7" t="s">
        <v>22</v>
      </c>
      <c r="H77" s="38" t="s">
        <v>156</v>
      </c>
      <c r="I77" s="38">
        <v>20</v>
      </c>
      <c r="J77" s="12">
        <v>0</v>
      </c>
      <c r="K77" s="12">
        <v>0</v>
      </c>
      <c r="L77" s="12">
        <v>0</v>
      </c>
      <c r="M77" s="12">
        <v>0</v>
      </c>
      <c r="N77" s="12">
        <f t="shared" ref="N77:N82" si="11">SUM(J77:M77)</f>
        <v>0</v>
      </c>
    </row>
    <row r="78" spans="1:14" ht="42" customHeight="1" x14ac:dyDescent="0.2">
      <c r="A78" s="37" t="s">
        <v>181</v>
      </c>
      <c r="B78" s="11" t="s">
        <v>182</v>
      </c>
      <c r="C78" s="11"/>
      <c r="D78" s="11"/>
      <c r="E78" s="38" t="s">
        <v>111</v>
      </c>
      <c r="F78" s="7" t="s">
        <v>21</v>
      </c>
      <c r="G78" s="7" t="s">
        <v>22</v>
      </c>
      <c r="H78" s="38" t="s">
        <v>156</v>
      </c>
      <c r="I78" s="38">
        <v>200</v>
      </c>
      <c r="J78" s="12">
        <v>50</v>
      </c>
      <c r="K78" s="12">
        <v>0</v>
      </c>
      <c r="L78" s="12">
        <v>0</v>
      </c>
      <c r="M78" s="12">
        <v>0</v>
      </c>
      <c r="N78" s="12">
        <f t="shared" si="11"/>
        <v>50</v>
      </c>
    </row>
    <row r="79" spans="1:14" ht="40.5" customHeight="1" x14ac:dyDescent="0.2">
      <c r="A79" s="37" t="s">
        <v>183</v>
      </c>
      <c r="B79" s="11" t="s">
        <v>184</v>
      </c>
      <c r="C79" s="11"/>
      <c r="D79" s="11"/>
      <c r="E79" s="38" t="s">
        <v>111</v>
      </c>
      <c r="F79" s="7" t="s">
        <v>21</v>
      </c>
      <c r="G79" s="7" t="s">
        <v>22</v>
      </c>
      <c r="H79" s="38" t="s">
        <v>156</v>
      </c>
      <c r="I79" s="38">
        <v>4</v>
      </c>
      <c r="J79" s="12">
        <v>0</v>
      </c>
      <c r="K79" s="12">
        <v>0</v>
      </c>
      <c r="L79" s="12">
        <v>0</v>
      </c>
      <c r="M79" s="12">
        <v>0</v>
      </c>
      <c r="N79" s="12">
        <f t="shared" si="11"/>
        <v>0</v>
      </c>
    </row>
    <row r="80" spans="1:14" ht="44.25" customHeight="1" x14ac:dyDescent="0.2">
      <c r="A80" s="37" t="s">
        <v>185</v>
      </c>
      <c r="B80" s="11" t="s">
        <v>186</v>
      </c>
      <c r="C80" s="11"/>
      <c r="D80" s="11"/>
      <c r="E80" s="38" t="s">
        <v>111</v>
      </c>
      <c r="F80" s="7" t="s">
        <v>21</v>
      </c>
      <c r="G80" s="7" t="s">
        <v>22</v>
      </c>
      <c r="H80" s="38" t="s">
        <v>156</v>
      </c>
      <c r="I80" s="38">
        <v>50</v>
      </c>
      <c r="J80" s="12">
        <v>20</v>
      </c>
      <c r="K80" s="12">
        <v>0</v>
      </c>
      <c r="L80" s="12">
        <v>0</v>
      </c>
      <c r="M80" s="12">
        <v>0</v>
      </c>
      <c r="N80" s="12">
        <f t="shared" si="11"/>
        <v>20</v>
      </c>
    </row>
    <row r="81" spans="1:14" ht="55.5" customHeight="1" x14ac:dyDescent="0.2">
      <c r="A81" s="37" t="s">
        <v>187</v>
      </c>
      <c r="B81" s="11" t="s">
        <v>188</v>
      </c>
      <c r="C81" s="11"/>
      <c r="D81" s="11"/>
      <c r="E81" s="38" t="s">
        <v>111</v>
      </c>
      <c r="F81" s="7" t="s">
        <v>21</v>
      </c>
      <c r="G81" s="7" t="s">
        <v>22</v>
      </c>
      <c r="H81" s="38" t="s">
        <v>189</v>
      </c>
      <c r="I81" s="38">
        <v>3</v>
      </c>
      <c r="J81" s="12">
        <v>10</v>
      </c>
      <c r="K81" s="12">
        <v>0</v>
      </c>
      <c r="L81" s="12">
        <v>0</v>
      </c>
      <c r="M81" s="12">
        <v>0</v>
      </c>
      <c r="N81" s="12">
        <f t="shared" si="11"/>
        <v>10</v>
      </c>
    </row>
    <row r="82" spans="1:14" ht="42" customHeight="1" x14ac:dyDescent="0.2">
      <c r="A82" s="37" t="s">
        <v>190</v>
      </c>
      <c r="B82" s="11" t="s">
        <v>191</v>
      </c>
      <c r="C82" s="11"/>
      <c r="D82" s="11"/>
      <c r="E82" s="38" t="s">
        <v>111</v>
      </c>
      <c r="F82" s="7" t="s">
        <v>21</v>
      </c>
      <c r="G82" s="7" t="s">
        <v>22</v>
      </c>
      <c r="H82" s="38" t="s">
        <v>189</v>
      </c>
      <c r="I82" s="38">
        <v>3</v>
      </c>
      <c r="J82" s="12">
        <v>15</v>
      </c>
      <c r="K82" s="12">
        <v>0</v>
      </c>
      <c r="L82" s="12">
        <v>0</v>
      </c>
      <c r="M82" s="12">
        <v>0</v>
      </c>
      <c r="N82" s="12">
        <f t="shared" si="11"/>
        <v>15</v>
      </c>
    </row>
    <row r="83" spans="1:14" ht="42" customHeight="1" x14ac:dyDescent="0.2">
      <c r="A83" s="37" t="s">
        <v>192</v>
      </c>
      <c r="B83" s="11" t="s">
        <v>193</v>
      </c>
      <c r="C83" s="11"/>
      <c r="D83" s="11"/>
      <c r="E83" s="38" t="s">
        <v>111</v>
      </c>
      <c r="F83" s="7" t="s">
        <v>21</v>
      </c>
      <c r="G83" s="7" t="s">
        <v>22</v>
      </c>
      <c r="H83" s="38" t="s">
        <v>189</v>
      </c>
      <c r="I83" s="38">
        <v>3</v>
      </c>
      <c r="J83" s="12">
        <v>10</v>
      </c>
      <c r="K83" s="12">
        <v>0</v>
      </c>
      <c r="L83" s="12">
        <v>0</v>
      </c>
      <c r="M83" s="12">
        <v>0</v>
      </c>
      <c r="N83" s="12">
        <f t="shared" ref="N83:N88" si="12">SUM(J83:M83)</f>
        <v>10</v>
      </c>
    </row>
    <row r="84" spans="1:14" ht="81" customHeight="1" x14ac:dyDescent="0.2">
      <c r="A84" s="37" t="s">
        <v>194</v>
      </c>
      <c r="B84" s="11" t="s">
        <v>195</v>
      </c>
      <c r="C84" s="11"/>
      <c r="D84" s="11"/>
      <c r="E84" s="38" t="s">
        <v>111</v>
      </c>
      <c r="F84" s="7" t="s">
        <v>21</v>
      </c>
      <c r="G84" s="7" t="s">
        <v>22</v>
      </c>
      <c r="H84" s="38" t="s">
        <v>189</v>
      </c>
      <c r="I84" s="38">
        <v>3</v>
      </c>
      <c r="J84" s="12">
        <v>0</v>
      </c>
      <c r="K84" s="12">
        <v>0</v>
      </c>
      <c r="L84" s="12">
        <v>0</v>
      </c>
      <c r="M84" s="12">
        <v>0</v>
      </c>
      <c r="N84" s="12">
        <f t="shared" si="12"/>
        <v>0</v>
      </c>
    </row>
    <row r="85" spans="1:14" ht="41.25" customHeight="1" x14ac:dyDescent="0.2">
      <c r="A85" s="37" t="s">
        <v>196</v>
      </c>
      <c r="B85" s="11" t="s">
        <v>197</v>
      </c>
      <c r="C85" s="11"/>
      <c r="D85" s="11"/>
      <c r="E85" s="38" t="s">
        <v>111</v>
      </c>
      <c r="F85" s="7" t="s">
        <v>21</v>
      </c>
      <c r="G85" s="7" t="s">
        <v>22</v>
      </c>
      <c r="H85" s="38" t="s">
        <v>189</v>
      </c>
      <c r="I85" s="38">
        <v>3</v>
      </c>
      <c r="J85" s="12">
        <v>0</v>
      </c>
      <c r="K85" s="12">
        <v>0</v>
      </c>
      <c r="L85" s="12">
        <v>0</v>
      </c>
      <c r="M85" s="12">
        <v>0</v>
      </c>
      <c r="N85" s="12">
        <f t="shared" si="12"/>
        <v>0</v>
      </c>
    </row>
    <row r="86" spans="1:14" ht="66.75" customHeight="1" x14ac:dyDescent="0.2">
      <c r="A86" s="37" t="s">
        <v>198</v>
      </c>
      <c r="B86" s="11" t="s">
        <v>199</v>
      </c>
      <c r="C86" s="11"/>
      <c r="D86" s="11"/>
      <c r="E86" s="38" t="s">
        <v>111</v>
      </c>
      <c r="F86" s="7" t="s">
        <v>21</v>
      </c>
      <c r="G86" s="7" t="s">
        <v>22</v>
      </c>
      <c r="H86" s="38" t="s">
        <v>189</v>
      </c>
      <c r="I86" s="38">
        <v>3</v>
      </c>
      <c r="J86" s="12">
        <v>0</v>
      </c>
      <c r="K86" s="12">
        <v>0</v>
      </c>
      <c r="L86" s="12">
        <v>0</v>
      </c>
      <c r="M86" s="12">
        <v>0</v>
      </c>
      <c r="N86" s="12">
        <f t="shared" si="12"/>
        <v>0</v>
      </c>
    </row>
    <row r="87" spans="1:14" ht="42" customHeight="1" x14ac:dyDescent="0.2">
      <c r="A87" s="37" t="s">
        <v>200</v>
      </c>
      <c r="B87" s="11" t="s">
        <v>201</v>
      </c>
      <c r="C87" s="11"/>
      <c r="D87" s="11"/>
      <c r="E87" s="38" t="s">
        <v>111</v>
      </c>
      <c r="F87" s="7" t="s">
        <v>21</v>
      </c>
      <c r="G87" s="7" t="s">
        <v>22</v>
      </c>
      <c r="H87" s="38" t="s">
        <v>189</v>
      </c>
      <c r="I87" s="38">
        <v>3</v>
      </c>
      <c r="J87" s="12">
        <v>5</v>
      </c>
      <c r="K87" s="12">
        <v>0</v>
      </c>
      <c r="L87" s="12">
        <v>0</v>
      </c>
      <c r="M87" s="12">
        <v>0</v>
      </c>
      <c r="N87" s="12">
        <f t="shared" si="12"/>
        <v>5</v>
      </c>
    </row>
    <row r="88" spans="1:14" ht="42" customHeight="1" x14ac:dyDescent="0.2">
      <c r="A88" s="37" t="s">
        <v>202</v>
      </c>
      <c r="B88" s="11" t="s">
        <v>203</v>
      </c>
      <c r="C88" s="11"/>
      <c r="D88" s="11"/>
      <c r="E88" s="38" t="s">
        <v>111</v>
      </c>
      <c r="F88" s="7" t="s">
        <v>21</v>
      </c>
      <c r="G88" s="7" t="s">
        <v>22</v>
      </c>
      <c r="H88" s="38" t="s">
        <v>189</v>
      </c>
      <c r="I88" s="38">
        <v>3</v>
      </c>
      <c r="J88" s="12">
        <v>5</v>
      </c>
      <c r="K88" s="12">
        <v>0</v>
      </c>
      <c r="L88" s="12">
        <v>0</v>
      </c>
      <c r="M88" s="12">
        <v>0</v>
      </c>
      <c r="N88" s="12">
        <f t="shared" si="12"/>
        <v>5</v>
      </c>
    </row>
    <row r="89" spans="1:14" ht="67.5" x14ac:dyDescent="0.2">
      <c r="A89" s="37" t="s">
        <v>204</v>
      </c>
      <c r="B89" s="11" t="s">
        <v>205</v>
      </c>
      <c r="C89" s="11"/>
      <c r="D89" s="11"/>
      <c r="E89" s="38" t="s">
        <v>206</v>
      </c>
      <c r="F89" s="7" t="s">
        <v>21</v>
      </c>
      <c r="G89" s="7" t="s">
        <v>22</v>
      </c>
      <c r="H89" s="38" t="s">
        <v>156</v>
      </c>
      <c r="I89" s="38">
        <v>50</v>
      </c>
      <c r="J89" s="12">
        <v>0</v>
      </c>
      <c r="K89" s="12">
        <v>0</v>
      </c>
      <c r="L89" s="12">
        <v>0</v>
      </c>
      <c r="M89" s="12">
        <v>0</v>
      </c>
      <c r="N89" s="12">
        <f>J89+K89</f>
        <v>0</v>
      </c>
    </row>
    <row r="90" spans="1:14" ht="132" customHeight="1" x14ac:dyDescent="0.2">
      <c r="A90" s="37" t="s">
        <v>207</v>
      </c>
      <c r="B90" s="11" t="s">
        <v>208</v>
      </c>
      <c r="C90" s="11"/>
      <c r="D90" s="11"/>
      <c r="E90" s="38" t="s">
        <v>149</v>
      </c>
      <c r="F90" s="7" t="s">
        <v>21</v>
      </c>
      <c r="G90" s="7" t="s">
        <v>22</v>
      </c>
      <c r="H90" s="38" t="s">
        <v>156</v>
      </c>
      <c r="I90" s="38">
        <v>10</v>
      </c>
      <c r="J90" s="12">
        <v>30</v>
      </c>
      <c r="K90" s="12">
        <v>0</v>
      </c>
      <c r="L90" s="12">
        <v>0</v>
      </c>
      <c r="M90" s="12">
        <v>0</v>
      </c>
      <c r="N90" s="12">
        <f t="shared" ref="N90:N160" si="13">J90+K90</f>
        <v>30</v>
      </c>
    </row>
    <row r="91" spans="1:14" ht="275.25" hidden="1" customHeight="1" x14ac:dyDescent="0.2">
      <c r="A91" s="37" t="s">
        <v>209</v>
      </c>
      <c r="B91" s="11" t="s">
        <v>210</v>
      </c>
      <c r="C91" s="11"/>
      <c r="D91" s="11"/>
      <c r="E91" s="38" t="s">
        <v>149</v>
      </c>
      <c r="F91" s="7" t="s">
        <v>21</v>
      </c>
      <c r="G91" s="7" t="s">
        <v>22</v>
      </c>
      <c r="H91" s="38" t="s">
        <v>156</v>
      </c>
      <c r="I91" s="38">
        <v>1</v>
      </c>
      <c r="J91" s="12">
        <v>0</v>
      </c>
      <c r="K91" s="12">
        <v>0</v>
      </c>
      <c r="L91" s="12">
        <v>0</v>
      </c>
      <c r="M91" s="12">
        <v>0</v>
      </c>
      <c r="N91" s="12">
        <f t="shared" si="13"/>
        <v>0</v>
      </c>
    </row>
    <row r="92" spans="1:14" ht="133.5" hidden="1" customHeight="1" x14ac:dyDescent="0.2">
      <c r="A92" s="37" t="s">
        <v>211</v>
      </c>
      <c r="B92" s="11" t="s">
        <v>212</v>
      </c>
      <c r="C92" s="11"/>
      <c r="D92" s="11"/>
      <c r="E92" s="38" t="s">
        <v>149</v>
      </c>
      <c r="F92" s="7" t="s">
        <v>21</v>
      </c>
      <c r="G92" s="7" t="s">
        <v>22</v>
      </c>
      <c r="H92" s="38" t="s">
        <v>156</v>
      </c>
      <c r="I92" s="38">
        <v>2</v>
      </c>
      <c r="J92" s="12">
        <v>0</v>
      </c>
      <c r="K92" s="12">
        <v>0</v>
      </c>
      <c r="L92" s="12">
        <v>0</v>
      </c>
      <c r="M92" s="12">
        <v>0</v>
      </c>
      <c r="N92" s="12">
        <f t="shared" si="13"/>
        <v>0</v>
      </c>
    </row>
    <row r="93" spans="1:14" ht="165" customHeight="1" x14ac:dyDescent="0.2">
      <c r="A93" s="37" t="s">
        <v>213</v>
      </c>
      <c r="B93" s="11" t="s">
        <v>214</v>
      </c>
      <c r="C93" s="11" t="s">
        <v>215</v>
      </c>
      <c r="D93" s="11" t="s">
        <v>47</v>
      </c>
      <c r="E93" s="38" t="s">
        <v>28</v>
      </c>
      <c r="F93" s="7" t="s">
        <v>21</v>
      </c>
      <c r="G93" s="7" t="s">
        <v>22</v>
      </c>
      <c r="H93" s="38" t="s">
        <v>29</v>
      </c>
      <c r="I93" s="38">
        <v>112</v>
      </c>
      <c r="J93" s="12">
        <v>265.10000000000002</v>
      </c>
      <c r="K93" s="12">
        <v>3048</v>
      </c>
      <c r="L93" s="12">
        <v>0</v>
      </c>
      <c r="M93" s="12">
        <v>0</v>
      </c>
      <c r="N93" s="12">
        <f t="shared" si="13"/>
        <v>3313.1</v>
      </c>
    </row>
    <row r="94" spans="1:14" ht="121.5" customHeight="1" x14ac:dyDescent="0.2">
      <c r="A94" s="37" t="s">
        <v>216</v>
      </c>
      <c r="B94" s="11" t="s">
        <v>217</v>
      </c>
      <c r="C94" s="11" t="s">
        <v>215</v>
      </c>
      <c r="D94" s="11" t="s">
        <v>47</v>
      </c>
      <c r="E94" s="38" t="s">
        <v>28</v>
      </c>
      <c r="F94" s="7" t="s">
        <v>21</v>
      </c>
      <c r="G94" s="7" t="s">
        <v>22</v>
      </c>
      <c r="H94" s="38" t="s">
        <v>29</v>
      </c>
      <c r="I94" s="38">
        <v>67</v>
      </c>
      <c r="J94" s="12">
        <v>0</v>
      </c>
      <c r="K94" s="12">
        <v>1210.5</v>
      </c>
      <c r="L94" s="12">
        <v>0</v>
      </c>
      <c r="M94" s="12">
        <v>0</v>
      </c>
      <c r="N94" s="12">
        <f t="shared" si="13"/>
        <v>1210.5</v>
      </c>
    </row>
    <row r="95" spans="1:14" ht="121.5" customHeight="1" x14ac:dyDescent="0.2">
      <c r="A95" s="37" t="s">
        <v>218</v>
      </c>
      <c r="B95" s="11" t="s">
        <v>219</v>
      </c>
      <c r="C95" s="11" t="s">
        <v>215</v>
      </c>
      <c r="D95" s="11" t="s">
        <v>47</v>
      </c>
      <c r="E95" s="38" t="s">
        <v>28</v>
      </c>
      <c r="F95" s="7" t="s">
        <v>21</v>
      </c>
      <c r="G95" s="7" t="s">
        <v>22</v>
      </c>
      <c r="H95" s="38" t="s">
        <v>29</v>
      </c>
      <c r="I95" s="38">
        <v>2394</v>
      </c>
      <c r="J95" s="12">
        <v>235.2</v>
      </c>
      <c r="K95" s="12">
        <v>2705</v>
      </c>
      <c r="L95" s="12">
        <v>0</v>
      </c>
      <c r="M95" s="12">
        <v>0</v>
      </c>
      <c r="N95" s="12">
        <f t="shared" si="13"/>
        <v>2940.2</v>
      </c>
    </row>
    <row r="96" spans="1:14" s="13" customFormat="1" ht="148.5" customHeight="1" x14ac:dyDescent="0.2">
      <c r="A96" s="37" t="s">
        <v>220</v>
      </c>
      <c r="B96" s="11" t="s">
        <v>221</v>
      </c>
      <c r="C96" s="11" t="s">
        <v>215</v>
      </c>
      <c r="D96" s="11" t="s">
        <v>47</v>
      </c>
      <c r="E96" s="38" t="s">
        <v>28</v>
      </c>
      <c r="F96" s="7" t="s">
        <v>21</v>
      </c>
      <c r="G96" s="7" t="s">
        <v>22</v>
      </c>
      <c r="H96" s="38" t="s">
        <v>29</v>
      </c>
      <c r="I96" s="38">
        <v>2394</v>
      </c>
      <c r="J96" s="12">
        <v>2207.1999999999998</v>
      </c>
      <c r="K96" s="12">
        <v>7072.3</v>
      </c>
      <c r="L96" s="12">
        <v>21216.9</v>
      </c>
      <c r="M96" s="12">
        <v>0</v>
      </c>
      <c r="N96" s="12">
        <f>SUM(J96+K96+L96+M96)</f>
        <v>30496.400000000001</v>
      </c>
    </row>
    <row r="97" spans="1:14" s="13" customFormat="1" ht="107.25" customHeight="1" x14ac:dyDescent="0.2">
      <c r="A97" s="37" t="s">
        <v>222</v>
      </c>
      <c r="B97" s="11" t="s">
        <v>223</v>
      </c>
      <c r="C97" s="11" t="s">
        <v>215</v>
      </c>
      <c r="D97" s="11"/>
      <c r="E97" s="38"/>
      <c r="F97" s="7" t="s">
        <v>21</v>
      </c>
      <c r="G97" s="7" t="s">
        <v>22</v>
      </c>
      <c r="H97" s="38" t="s">
        <v>52</v>
      </c>
      <c r="I97" s="38">
        <v>1</v>
      </c>
      <c r="J97" s="12">
        <f>J98+J99+J100+J101+J102+J103</f>
        <v>646.4</v>
      </c>
      <c r="K97" s="12">
        <f t="shared" ref="K97:M97" si="14">K98+K99+K100+K101+K102+K103</f>
        <v>4527.2</v>
      </c>
      <c r="L97" s="12">
        <f t="shared" si="14"/>
        <v>0</v>
      </c>
      <c r="M97" s="12">
        <f t="shared" si="14"/>
        <v>0</v>
      </c>
      <c r="N97" s="12">
        <f>J97+K97</f>
        <v>5173.5999999999995</v>
      </c>
    </row>
    <row r="98" spans="1:14" s="13" customFormat="1" ht="51.75" customHeight="1" x14ac:dyDescent="0.2">
      <c r="A98" s="37" t="s">
        <v>224</v>
      </c>
      <c r="B98" s="11" t="s">
        <v>225</v>
      </c>
      <c r="C98" s="11"/>
      <c r="D98" s="11"/>
      <c r="E98" s="38" t="s">
        <v>55</v>
      </c>
      <c r="F98" s="7" t="s">
        <v>21</v>
      </c>
      <c r="G98" s="7" t="s">
        <v>22</v>
      </c>
      <c r="H98" s="38" t="s">
        <v>52</v>
      </c>
      <c r="I98" s="38">
        <v>1</v>
      </c>
      <c r="J98" s="12">
        <v>50</v>
      </c>
      <c r="K98" s="12">
        <v>390.1</v>
      </c>
      <c r="L98" s="12">
        <v>0</v>
      </c>
      <c r="M98" s="12">
        <v>0</v>
      </c>
      <c r="N98" s="12">
        <f>J98+K98</f>
        <v>440.1</v>
      </c>
    </row>
    <row r="99" spans="1:14" s="13" customFormat="1" ht="56.25" customHeight="1" x14ac:dyDescent="0.2">
      <c r="A99" s="37" t="s">
        <v>226</v>
      </c>
      <c r="B99" s="11" t="s">
        <v>227</v>
      </c>
      <c r="C99" s="11"/>
      <c r="D99" s="11"/>
      <c r="E99" s="38" t="s">
        <v>228</v>
      </c>
      <c r="F99" s="7" t="s">
        <v>21</v>
      </c>
      <c r="G99" s="7" t="s">
        <v>22</v>
      </c>
      <c r="H99" s="38" t="s">
        <v>52</v>
      </c>
      <c r="I99" s="38">
        <v>1</v>
      </c>
      <c r="J99" s="12">
        <v>300.39999999999998</v>
      </c>
      <c r="K99" s="12">
        <v>1699.6</v>
      </c>
      <c r="L99" s="12">
        <v>0</v>
      </c>
      <c r="M99" s="12">
        <v>0</v>
      </c>
      <c r="N99" s="12">
        <f t="shared" ref="N99:N103" si="15">J99+K99</f>
        <v>2000</v>
      </c>
    </row>
    <row r="100" spans="1:14" s="13" customFormat="1" ht="66" customHeight="1" x14ac:dyDescent="0.2">
      <c r="A100" s="37" t="s">
        <v>229</v>
      </c>
      <c r="B100" s="11" t="s">
        <v>230</v>
      </c>
      <c r="C100" s="11"/>
      <c r="D100" s="11"/>
      <c r="E100" s="38" t="s">
        <v>72</v>
      </c>
      <c r="F100" s="7" t="s">
        <v>21</v>
      </c>
      <c r="G100" s="7" t="s">
        <v>22</v>
      </c>
      <c r="H100" s="38" t="s">
        <v>52</v>
      </c>
      <c r="I100" s="38">
        <v>1</v>
      </c>
      <c r="J100" s="12">
        <v>26</v>
      </c>
      <c r="K100" s="12">
        <v>221.2</v>
      </c>
      <c r="L100" s="12">
        <v>0</v>
      </c>
      <c r="M100" s="12">
        <v>0</v>
      </c>
      <c r="N100" s="12">
        <f t="shared" si="15"/>
        <v>247.2</v>
      </c>
    </row>
    <row r="101" spans="1:14" s="13" customFormat="1" ht="55.5" customHeight="1" x14ac:dyDescent="0.2">
      <c r="A101" s="37" t="s">
        <v>231</v>
      </c>
      <c r="B101" s="11" t="s">
        <v>232</v>
      </c>
      <c r="C101" s="11"/>
      <c r="D101" s="11"/>
      <c r="E101" s="38" t="s">
        <v>233</v>
      </c>
      <c r="F101" s="7" t="s">
        <v>21</v>
      </c>
      <c r="G101" s="7" t="s">
        <v>22</v>
      </c>
      <c r="H101" s="38" t="s">
        <v>52</v>
      </c>
      <c r="I101" s="38">
        <v>1</v>
      </c>
      <c r="J101" s="12">
        <v>110</v>
      </c>
      <c r="K101" s="12">
        <v>890</v>
      </c>
      <c r="L101" s="12">
        <v>0</v>
      </c>
      <c r="M101" s="12">
        <v>0</v>
      </c>
      <c r="N101" s="12">
        <f t="shared" si="15"/>
        <v>1000</v>
      </c>
    </row>
    <row r="102" spans="1:14" s="13" customFormat="1" ht="56.25" customHeight="1" x14ac:dyDescent="0.2">
      <c r="A102" s="37" t="s">
        <v>234</v>
      </c>
      <c r="B102" s="11" t="s">
        <v>235</v>
      </c>
      <c r="C102" s="11"/>
      <c r="D102" s="11"/>
      <c r="E102" s="38" t="s">
        <v>236</v>
      </c>
      <c r="F102" s="7" t="s">
        <v>21</v>
      </c>
      <c r="G102" s="7" t="s">
        <v>22</v>
      </c>
      <c r="H102" s="38" t="s">
        <v>52</v>
      </c>
      <c r="I102" s="38">
        <v>1</v>
      </c>
      <c r="J102" s="12">
        <v>100</v>
      </c>
      <c r="K102" s="12">
        <v>786.3</v>
      </c>
      <c r="L102" s="12">
        <v>0</v>
      </c>
      <c r="M102" s="12">
        <v>0</v>
      </c>
      <c r="N102" s="12">
        <f t="shared" si="15"/>
        <v>886.3</v>
      </c>
    </row>
    <row r="103" spans="1:14" s="13" customFormat="1" ht="81.75" customHeight="1" x14ac:dyDescent="0.2">
      <c r="A103" s="37" t="s">
        <v>237</v>
      </c>
      <c r="B103" s="11" t="s">
        <v>238</v>
      </c>
      <c r="C103" s="11"/>
      <c r="D103" s="11"/>
      <c r="E103" s="38" t="s">
        <v>239</v>
      </c>
      <c r="F103" s="7" t="s">
        <v>21</v>
      </c>
      <c r="G103" s="7" t="s">
        <v>22</v>
      </c>
      <c r="H103" s="38" t="s">
        <v>52</v>
      </c>
      <c r="I103" s="38">
        <v>1</v>
      </c>
      <c r="J103" s="12">
        <v>60</v>
      </c>
      <c r="K103" s="12">
        <v>540</v>
      </c>
      <c r="L103" s="12">
        <v>0</v>
      </c>
      <c r="M103" s="12">
        <v>0</v>
      </c>
      <c r="N103" s="12">
        <f t="shared" si="15"/>
        <v>600</v>
      </c>
    </row>
    <row r="104" spans="1:14" ht="95.25" customHeight="1" x14ac:dyDescent="0.2">
      <c r="A104" s="7" t="s">
        <v>240</v>
      </c>
      <c r="B104" s="8" t="s">
        <v>241</v>
      </c>
      <c r="C104" s="8" t="s">
        <v>20</v>
      </c>
      <c r="D104" s="8"/>
      <c r="E104" s="9"/>
      <c r="F104" s="7" t="s">
        <v>21</v>
      </c>
      <c r="G104" s="7" t="s">
        <v>22</v>
      </c>
      <c r="H104" s="9" t="s">
        <v>23</v>
      </c>
      <c r="I104" s="9" t="s">
        <v>23</v>
      </c>
      <c r="J104" s="10">
        <f>SUM(J105+J129)</f>
        <v>769.3</v>
      </c>
      <c r="K104" s="10">
        <f>SUM(K105+K129)</f>
        <v>0</v>
      </c>
      <c r="L104" s="10">
        <f>SUM(L105+L129)</f>
        <v>0</v>
      </c>
      <c r="M104" s="10">
        <f>SUM(M105+M129)</f>
        <v>0</v>
      </c>
      <c r="N104" s="10">
        <f>J104+K104+L104+M104</f>
        <v>769.3</v>
      </c>
    </row>
    <row r="105" spans="1:14" ht="92.25" customHeight="1" x14ac:dyDescent="0.2">
      <c r="A105" s="37" t="s">
        <v>242</v>
      </c>
      <c r="B105" s="11" t="s">
        <v>243</v>
      </c>
      <c r="C105" s="11" t="s">
        <v>155</v>
      </c>
      <c r="D105" s="17"/>
      <c r="E105" s="38"/>
      <c r="F105" s="7" t="s">
        <v>21</v>
      </c>
      <c r="G105" s="7" t="s">
        <v>22</v>
      </c>
      <c r="H105" s="38" t="s">
        <v>156</v>
      </c>
      <c r="I105" s="16">
        <f>SUM(I106+I116+I117+I128)</f>
        <v>406</v>
      </c>
      <c r="J105" s="12">
        <f>SUM(J106+J116+J117+J128)</f>
        <v>457</v>
      </c>
      <c r="K105" s="12">
        <v>0</v>
      </c>
      <c r="L105" s="12">
        <v>0</v>
      </c>
      <c r="M105" s="12">
        <v>0</v>
      </c>
      <c r="N105" s="12">
        <f t="shared" si="13"/>
        <v>457</v>
      </c>
    </row>
    <row r="106" spans="1:14" ht="120" customHeight="1" x14ac:dyDescent="0.2">
      <c r="A106" s="37" t="s">
        <v>244</v>
      </c>
      <c r="B106" s="11" t="s">
        <v>245</v>
      </c>
      <c r="C106" s="11"/>
      <c r="D106" s="11" t="s">
        <v>47</v>
      </c>
      <c r="E106" s="38"/>
      <c r="F106" s="7" t="s">
        <v>21</v>
      </c>
      <c r="G106" s="7" t="s">
        <v>22</v>
      </c>
      <c r="H106" s="38" t="s">
        <v>246</v>
      </c>
      <c r="I106" s="16">
        <f>SUM(I107+I108+I109+I110+I111+I112+I113+I114)</f>
        <v>331</v>
      </c>
      <c r="J106" s="12">
        <f>SUM(J107+J108+J109+J110+J111+J112+J113+J114+J115)</f>
        <v>163.5</v>
      </c>
      <c r="K106" s="12">
        <v>0</v>
      </c>
      <c r="L106" s="12">
        <v>0</v>
      </c>
      <c r="M106" s="12">
        <v>0</v>
      </c>
      <c r="N106" s="12">
        <f t="shared" si="13"/>
        <v>163.5</v>
      </c>
    </row>
    <row r="107" spans="1:14" ht="67.5" x14ac:dyDescent="0.2">
      <c r="A107" s="37" t="s">
        <v>247</v>
      </c>
      <c r="B107" s="11" t="s">
        <v>248</v>
      </c>
      <c r="C107" s="11"/>
      <c r="D107" s="11"/>
      <c r="E107" s="38" t="s">
        <v>111</v>
      </c>
      <c r="F107" s="7" t="s">
        <v>21</v>
      </c>
      <c r="G107" s="7" t="s">
        <v>22</v>
      </c>
      <c r="H107" s="38" t="s">
        <v>249</v>
      </c>
      <c r="I107" s="38">
        <v>11</v>
      </c>
      <c r="J107" s="12">
        <v>20</v>
      </c>
      <c r="K107" s="12">
        <v>0</v>
      </c>
      <c r="L107" s="12">
        <v>0</v>
      </c>
      <c r="M107" s="12">
        <v>0</v>
      </c>
      <c r="N107" s="12">
        <f t="shared" si="13"/>
        <v>20</v>
      </c>
    </row>
    <row r="108" spans="1:14" ht="42.75" customHeight="1" x14ac:dyDescent="0.2">
      <c r="A108" s="37" t="s">
        <v>250</v>
      </c>
      <c r="B108" s="11" t="s">
        <v>251</v>
      </c>
      <c r="C108" s="11"/>
      <c r="D108" s="11"/>
      <c r="E108" s="38" t="s">
        <v>111</v>
      </c>
      <c r="F108" s="7" t="s">
        <v>21</v>
      </c>
      <c r="G108" s="7" t="s">
        <v>22</v>
      </c>
      <c r="H108" s="38" t="s">
        <v>156</v>
      </c>
      <c r="I108" s="38">
        <v>200</v>
      </c>
      <c r="J108" s="12">
        <v>40</v>
      </c>
      <c r="K108" s="12">
        <v>0</v>
      </c>
      <c r="L108" s="12">
        <v>0</v>
      </c>
      <c r="M108" s="12">
        <v>0</v>
      </c>
      <c r="N108" s="12">
        <f t="shared" si="13"/>
        <v>40</v>
      </c>
    </row>
    <row r="109" spans="1:14" ht="40.5" x14ac:dyDescent="0.2">
      <c r="A109" s="37" t="s">
        <v>252</v>
      </c>
      <c r="B109" s="11" t="s">
        <v>253</v>
      </c>
      <c r="C109" s="11"/>
      <c r="D109" s="11"/>
      <c r="E109" s="38" t="s">
        <v>111</v>
      </c>
      <c r="F109" s="7" t="s">
        <v>21</v>
      </c>
      <c r="G109" s="7" t="s">
        <v>22</v>
      </c>
      <c r="H109" s="38" t="s">
        <v>156</v>
      </c>
      <c r="I109" s="38">
        <v>60</v>
      </c>
      <c r="J109" s="12">
        <v>50</v>
      </c>
      <c r="K109" s="12">
        <v>0</v>
      </c>
      <c r="L109" s="12">
        <v>0</v>
      </c>
      <c r="M109" s="12">
        <v>0</v>
      </c>
      <c r="N109" s="12">
        <f t="shared" si="13"/>
        <v>50</v>
      </c>
    </row>
    <row r="110" spans="1:14" ht="42.75" customHeight="1" x14ac:dyDescent="0.2">
      <c r="A110" s="37" t="s">
        <v>254</v>
      </c>
      <c r="B110" s="11" t="s">
        <v>255</v>
      </c>
      <c r="C110" s="11"/>
      <c r="D110" s="11"/>
      <c r="E110" s="38" t="s">
        <v>256</v>
      </c>
      <c r="F110" s="7" t="s">
        <v>21</v>
      </c>
      <c r="G110" s="7" t="s">
        <v>22</v>
      </c>
      <c r="H110" s="38" t="s">
        <v>257</v>
      </c>
      <c r="I110" s="38">
        <v>3</v>
      </c>
      <c r="J110" s="12">
        <v>8.5</v>
      </c>
      <c r="K110" s="12">
        <v>0</v>
      </c>
      <c r="L110" s="12">
        <v>0</v>
      </c>
      <c r="M110" s="12">
        <v>0</v>
      </c>
      <c r="N110" s="12">
        <f t="shared" si="13"/>
        <v>8.5</v>
      </c>
    </row>
    <row r="111" spans="1:14" ht="54" x14ac:dyDescent="0.2">
      <c r="A111" s="37" t="s">
        <v>258</v>
      </c>
      <c r="B111" s="11" t="s">
        <v>259</v>
      </c>
      <c r="C111" s="11"/>
      <c r="D111" s="11"/>
      <c r="E111" s="38" t="s">
        <v>111</v>
      </c>
      <c r="F111" s="7" t="s">
        <v>21</v>
      </c>
      <c r="G111" s="7" t="s">
        <v>22</v>
      </c>
      <c r="H111" s="38" t="s">
        <v>257</v>
      </c>
      <c r="I111" s="38">
        <v>3</v>
      </c>
      <c r="J111" s="12">
        <v>10</v>
      </c>
      <c r="K111" s="12">
        <v>0</v>
      </c>
      <c r="L111" s="12">
        <v>0</v>
      </c>
      <c r="M111" s="12">
        <v>0</v>
      </c>
      <c r="N111" s="12">
        <f t="shared" si="13"/>
        <v>10</v>
      </c>
    </row>
    <row r="112" spans="1:14" ht="54" x14ac:dyDescent="0.2">
      <c r="A112" s="37" t="s">
        <v>260</v>
      </c>
      <c r="B112" s="11" t="s">
        <v>261</v>
      </c>
      <c r="C112" s="11"/>
      <c r="D112" s="11"/>
      <c r="E112" s="38" t="s">
        <v>111</v>
      </c>
      <c r="F112" s="7" t="s">
        <v>21</v>
      </c>
      <c r="G112" s="7" t="s">
        <v>22</v>
      </c>
      <c r="H112" s="38" t="s">
        <v>257</v>
      </c>
      <c r="I112" s="38">
        <v>3</v>
      </c>
      <c r="J112" s="12">
        <v>5</v>
      </c>
      <c r="K112" s="12">
        <v>0</v>
      </c>
      <c r="L112" s="12">
        <v>0</v>
      </c>
      <c r="M112" s="12">
        <v>0</v>
      </c>
      <c r="N112" s="12">
        <f t="shared" si="13"/>
        <v>5</v>
      </c>
    </row>
    <row r="113" spans="1:14" ht="44.25" customHeight="1" x14ac:dyDescent="0.2">
      <c r="A113" s="37" t="s">
        <v>262</v>
      </c>
      <c r="B113" s="11" t="s">
        <v>263</v>
      </c>
      <c r="C113" s="11"/>
      <c r="D113" s="11"/>
      <c r="E113" s="38" t="s">
        <v>111</v>
      </c>
      <c r="F113" s="7" t="s">
        <v>21</v>
      </c>
      <c r="G113" s="7" t="s">
        <v>22</v>
      </c>
      <c r="H113" s="38" t="s">
        <v>156</v>
      </c>
      <c r="I113" s="38">
        <v>11</v>
      </c>
      <c r="J113" s="12">
        <v>0</v>
      </c>
      <c r="K113" s="12">
        <v>0</v>
      </c>
      <c r="L113" s="12">
        <v>0</v>
      </c>
      <c r="M113" s="12">
        <v>0</v>
      </c>
      <c r="N113" s="12">
        <f t="shared" si="13"/>
        <v>0</v>
      </c>
    </row>
    <row r="114" spans="1:14" ht="42" customHeight="1" x14ac:dyDescent="0.2">
      <c r="A114" s="37" t="s">
        <v>264</v>
      </c>
      <c r="B114" s="11" t="s">
        <v>265</v>
      </c>
      <c r="C114" s="11"/>
      <c r="D114" s="11"/>
      <c r="E114" s="38" t="s">
        <v>111</v>
      </c>
      <c r="F114" s="7" t="s">
        <v>21</v>
      </c>
      <c r="G114" s="7" t="s">
        <v>22</v>
      </c>
      <c r="H114" s="38" t="s">
        <v>156</v>
      </c>
      <c r="I114" s="38">
        <v>40</v>
      </c>
      <c r="J114" s="12">
        <v>10</v>
      </c>
      <c r="K114" s="12">
        <v>0</v>
      </c>
      <c r="L114" s="12">
        <v>0</v>
      </c>
      <c r="M114" s="12">
        <v>0</v>
      </c>
      <c r="N114" s="12">
        <f t="shared" si="13"/>
        <v>10</v>
      </c>
    </row>
    <row r="115" spans="1:14" ht="42" customHeight="1" x14ac:dyDescent="0.2">
      <c r="A115" s="37" t="s">
        <v>386</v>
      </c>
      <c r="B115" s="11" t="s">
        <v>387</v>
      </c>
      <c r="C115" s="11"/>
      <c r="D115" s="11"/>
      <c r="E115" s="38" t="s">
        <v>111</v>
      </c>
      <c r="F115" s="7" t="s">
        <v>21</v>
      </c>
      <c r="G115" s="7" t="s">
        <v>22</v>
      </c>
      <c r="H115" s="38" t="s">
        <v>156</v>
      </c>
      <c r="I115" s="38">
        <v>40</v>
      </c>
      <c r="J115" s="12">
        <v>20</v>
      </c>
      <c r="K115" s="12">
        <v>0</v>
      </c>
      <c r="L115" s="12">
        <v>0</v>
      </c>
      <c r="M115" s="12">
        <v>0</v>
      </c>
      <c r="N115" s="12">
        <f t="shared" si="13"/>
        <v>20</v>
      </c>
    </row>
    <row r="116" spans="1:14" ht="108.75" customHeight="1" x14ac:dyDescent="0.2">
      <c r="A116" s="37" t="s">
        <v>266</v>
      </c>
      <c r="B116" s="11" t="s">
        <v>267</v>
      </c>
      <c r="C116" s="11"/>
      <c r="D116" s="11"/>
      <c r="E116" s="38" t="s">
        <v>47</v>
      </c>
      <c r="F116" s="7" t="s">
        <v>21</v>
      </c>
      <c r="G116" s="7" t="s">
        <v>22</v>
      </c>
      <c r="H116" s="38" t="s">
        <v>268</v>
      </c>
      <c r="I116" s="38">
        <v>4</v>
      </c>
      <c r="J116" s="12">
        <v>16</v>
      </c>
      <c r="K116" s="12">
        <v>0</v>
      </c>
      <c r="L116" s="12">
        <v>0</v>
      </c>
      <c r="M116" s="12">
        <v>0</v>
      </c>
      <c r="N116" s="12">
        <f t="shared" si="13"/>
        <v>16</v>
      </c>
    </row>
    <row r="117" spans="1:14" ht="123" customHeight="1" x14ac:dyDescent="0.2">
      <c r="A117" s="37" t="s">
        <v>269</v>
      </c>
      <c r="B117" s="11" t="s">
        <v>270</v>
      </c>
      <c r="C117" s="11"/>
      <c r="D117" s="11" t="s">
        <v>47</v>
      </c>
      <c r="E117" s="38"/>
      <c r="F117" s="7" t="s">
        <v>21</v>
      </c>
      <c r="G117" s="7" t="s">
        <v>22</v>
      </c>
      <c r="H117" s="38" t="s">
        <v>156</v>
      </c>
      <c r="I117" s="16">
        <f>SUM(I118+I119+I120+I121+I122+I123+I124)</f>
        <v>46</v>
      </c>
      <c r="J117" s="12">
        <f>SUM(J118+J119+J120+J121+J122+J123+J124+J125+J126+J127)</f>
        <v>36.900000000000006</v>
      </c>
      <c r="K117" s="12">
        <f>K118+K119+K120</f>
        <v>0</v>
      </c>
      <c r="L117" s="12">
        <v>0</v>
      </c>
      <c r="M117" s="12">
        <v>0</v>
      </c>
      <c r="N117" s="12">
        <f t="shared" si="13"/>
        <v>36.900000000000006</v>
      </c>
    </row>
    <row r="118" spans="1:14" ht="57" customHeight="1" x14ac:dyDescent="0.2">
      <c r="A118" s="37" t="s">
        <v>271</v>
      </c>
      <c r="B118" s="11" t="s">
        <v>272</v>
      </c>
      <c r="C118" s="11"/>
      <c r="D118" s="11"/>
      <c r="E118" s="38" t="s">
        <v>111</v>
      </c>
      <c r="F118" s="7" t="s">
        <v>21</v>
      </c>
      <c r="G118" s="7" t="s">
        <v>22</v>
      </c>
      <c r="H118" s="38" t="s">
        <v>156</v>
      </c>
      <c r="I118" s="38">
        <v>1</v>
      </c>
      <c r="J118" s="12">
        <v>1.8</v>
      </c>
      <c r="K118" s="12">
        <v>0</v>
      </c>
      <c r="L118" s="12">
        <v>0</v>
      </c>
      <c r="M118" s="12">
        <v>0</v>
      </c>
      <c r="N118" s="12">
        <f t="shared" si="13"/>
        <v>1.8</v>
      </c>
    </row>
    <row r="119" spans="1:14" ht="112.5" customHeight="1" x14ac:dyDescent="0.2">
      <c r="A119" s="37" t="s">
        <v>273</v>
      </c>
      <c r="B119" s="11" t="s">
        <v>274</v>
      </c>
      <c r="C119" s="11"/>
      <c r="D119" s="11"/>
      <c r="E119" s="38" t="s">
        <v>47</v>
      </c>
      <c r="F119" s="7" t="s">
        <v>21</v>
      </c>
      <c r="G119" s="7" t="s">
        <v>22</v>
      </c>
      <c r="H119" s="38" t="s">
        <v>156</v>
      </c>
      <c r="I119" s="38">
        <v>25</v>
      </c>
      <c r="J119" s="12">
        <v>0</v>
      </c>
      <c r="K119" s="12">
        <v>0</v>
      </c>
      <c r="L119" s="12">
        <v>0</v>
      </c>
      <c r="M119" s="12">
        <v>0</v>
      </c>
      <c r="N119" s="12">
        <f t="shared" si="13"/>
        <v>0</v>
      </c>
    </row>
    <row r="120" spans="1:14" ht="40.5" x14ac:dyDescent="0.2">
      <c r="A120" s="37" t="s">
        <v>275</v>
      </c>
      <c r="B120" s="11" t="s">
        <v>276</v>
      </c>
      <c r="C120" s="11"/>
      <c r="D120" s="11"/>
      <c r="E120" s="38" t="s">
        <v>111</v>
      </c>
      <c r="F120" s="7" t="s">
        <v>21</v>
      </c>
      <c r="G120" s="7" t="s">
        <v>22</v>
      </c>
      <c r="H120" s="38" t="s">
        <v>156</v>
      </c>
      <c r="I120" s="38">
        <v>2</v>
      </c>
      <c r="J120" s="12">
        <v>3.9</v>
      </c>
      <c r="K120" s="12">
        <v>0</v>
      </c>
      <c r="L120" s="12">
        <v>0</v>
      </c>
      <c r="M120" s="12">
        <v>0</v>
      </c>
      <c r="N120" s="12">
        <f t="shared" si="13"/>
        <v>3.9</v>
      </c>
    </row>
    <row r="121" spans="1:14" ht="67.5" x14ac:dyDescent="0.2">
      <c r="A121" s="37" t="s">
        <v>277</v>
      </c>
      <c r="B121" s="11" t="s">
        <v>278</v>
      </c>
      <c r="C121" s="11"/>
      <c r="D121" s="11"/>
      <c r="E121" s="38" t="s">
        <v>111</v>
      </c>
      <c r="F121" s="7" t="s">
        <v>21</v>
      </c>
      <c r="G121" s="7" t="s">
        <v>22</v>
      </c>
      <c r="H121" s="38" t="s">
        <v>156</v>
      </c>
      <c r="I121" s="38">
        <v>4</v>
      </c>
      <c r="J121" s="12">
        <v>6.4</v>
      </c>
      <c r="K121" s="12">
        <v>0</v>
      </c>
      <c r="L121" s="12">
        <v>0</v>
      </c>
      <c r="M121" s="12">
        <v>0</v>
      </c>
      <c r="N121" s="12">
        <f t="shared" si="13"/>
        <v>6.4</v>
      </c>
    </row>
    <row r="122" spans="1:14" ht="57" customHeight="1" x14ac:dyDescent="0.2">
      <c r="A122" s="37" t="s">
        <v>279</v>
      </c>
      <c r="B122" s="11" t="s">
        <v>280</v>
      </c>
      <c r="C122" s="11"/>
      <c r="D122" s="11"/>
      <c r="E122" s="38" t="s">
        <v>111</v>
      </c>
      <c r="F122" s="7" t="s">
        <v>21</v>
      </c>
      <c r="G122" s="7" t="s">
        <v>22</v>
      </c>
      <c r="H122" s="38" t="s">
        <v>156</v>
      </c>
      <c r="I122" s="38">
        <v>8</v>
      </c>
      <c r="J122" s="12">
        <v>0</v>
      </c>
      <c r="K122" s="12">
        <v>0</v>
      </c>
      <c r="L122" s="12">
        <v>0</v>
      </c>
      <c r="M122" s="12">
        <v>0</v>
      </c>
      <c r="N122" s="12">
        <f>J122+K122</f>
        <v>0</v>
      </c>
    </row>
    <row r="123" spans="1:14" ht="40.5" hidden="1" x14ac:dyDescent="0.2">
      <c r="A123" s="37" t="s">
        <v>281</v>
      </c>
      <c r="B123" s="11" t="s">
        <v>282</v>
      </c>
      <c r="C123" s="11"/>
      <c r="D123" s="11"/>
      <c r="E123" s="38" t="s">
        <v>111</v>
      </c>
      <c r="F123" s="7" t="s">
        <v>21</v>
      </c>
      <c r="G123" s="7" t="s">
        <v>22</v>
      </c>
      <c r="H123" s="38" t="s">
        <v>156</v>
      </c>
      <c r="I123" s="38">
        <v>1</v>
      </c>
      <c r="J123" s="12"/>
      <c r="K123" s="12">
        <v>0</v>
      </c>
      <c r="L123" s="12">
        <v>0</v>
      </c>
      <c r="M123" s="12">
        <v>0</v>
      </c>
      <c r="N123" s="12">
        <f>J123+K123</f>
        <v>0</v>
      </c>
    </row>
    <row r="124" spans="1:14" ht="108.75" customHeight="1" x14ac:dyDescent="0.2">
      <c r="A124" s="37" t="s">
        <v>281</v>
      </c>
      <c r="B124" s="11" t="s">
        <v>370</v>
      </c>
      <c r="C124" s="11"/>
      <c r="D124" s="11"/>
      <c r="E124" s="38" t="s">
        <v>111</v>
      </c>
      <c r="F124" s="7" t="s">
        <v>21</v>
      </c>
      <c r="G124" s="7" t="s">
        <v>22</v>
      </c>
      <c r="H124" s="38" t="s">
        <v>156</v>
      </c>
      <c r="I124" s="38">
        <v>5</v>
      </c>
      <c r="J124" s="12">
        <v>5.9</v>
      </c>
      <c r="K124" s="12">
        <v>0</v>
      </c>
      <c r="L124" s="12">
        <v>0</v>
      </c>
      <c r="M124" s="12">
        <v>0</v>
      </c>
      <c r="N124" s="12">
        <f t="shared" si="13"/>
        <v>5.9</v>
      </c>
    </row>
    <row r="125" spans="1:14" ht="135" customHeight="1" x14ac:dyDescent="0.2">
      <c r="A125" s="37" t="s">
        <v>283</v>
      </c>
      <c r="B125" s="11" t="s">
        <v>284</v>
      </c>
      <c r="C125" s="11"/>
      <c r="D125" s="11"/>
      <c r="E125" s="38" t="s">
        <v>111</v>
      </c>
      <c r="F125" s="7" t="s">
        <v>21</v>
      </c>
      <c r="G125" s="7" t="s">
        <v>22</v>
      </c>
      <c r="H125" s="38" t="s">
        <v>156</v>
      </c>
      <c r="I125" s="38">
        <v>3</v>
      </c>
      <c r="J125" s="12">
        <v>3.1</v>
      </c>
      <c r="K125" s="12">
        <v>0</v>
      </c>
      <c r="L125" s="12">
        <v>0</v>
      </c>
      <c r="M125" s="12">
        <v>0</v>
      </c>
      <c r="N125" s="12">
        <f t="shared" si="13"/>
        <v>3.1</v>
      </c>
    </row>
    <row r="126" spans="1:14" ht="57.75" customHeight="1" x14ac:dyDescent="0.2">
      <c r="A126" s="37" t="s">
        <v>285</v>
      </c>
      <c r="B126" s="11" t="s">
        <v>286</v>
      </c>
      <c r="C126" s="11"/>
      <c r="D126" s="11"/>
      <c r="E126" s="38" t="s">
        <v>111</v>
      </c>
      <c r="F126" s="7" t="s">
        <v>21</v>
      </c>
      <c r="G126" s="7" t="s">
        <v>22</v>
      </c>
      <c r="H126" s="38" t="s">
        <v>156</v>
      </c>
      <c r="I126" s="38">
        <v>4</v>
      </c>
      <c r="J126" s="12">
        <v>7.1</v>
      </c>
      <c r="K126" s="12">
        <v>0</v>
      </c>
      <c r="L126" s="12">
        <v>0</v>
      </c>
      <c r="M126" s="12">
        <v>0</v>
      </c>
      <c r="N126" s="12">
        <f t="shared" si="13"/>
        <v>7.1</v>
      </c>
    </row>
    <row r="127" spans="1:14" ht="70.5" customHeight="1" x14ac:dyDescent="0.2">
      <c r="A127" s="37" t="s">
        <v>388</v>
      </c>
      <c r="B127" s="11" t="s">
        <v>389</v>
      </c>
      <c r="C127" s="11"/>
      <c r="D127" s="11"/>
      <c r="E127" s="38" t="s">
        <v>111</v>
      </c>
      <c r="F127" s="7" t="s">
        <v>21</v>
      </c>
      <c r="G127" s="7" t="s">
        <v>22</v>
      </c>
      <c r="H127" s="38" t="s">
        <v>156</v>
      </c>
      <c r="I127" s="38">
        <v>4</v>
      </c>
      <c r="J127" s="12">
        <v>8.6999999999999993</v>
      </c>
      <c r="K127" s="12">
        <v>0</v>
      </c>
      <c r="L127" s="12">
        <v>0</v>
      </c>
      <c r="M127" s="12">
        <v>0</v>
      </c>
      <c r="N127" s="12">
        <f t="shared" si="13"/>
        <v>8.6999999999999993</v>
      </c>
    </row>
    <row r="128" spans="1:14" ht="40.5" x14ac:dyDescent="0.2">
      <c r="A128" s="37" t="s">
        <v>287</v>
      </c>
      <c r="B128" s="11" t="s">
        <v>288</v>
      </c>
      <c r="C128" s="11"/>
      <c r="D128" s="11"/>
      <c r="E128" s="38" t="s">
        <v>111</v>
      </c>
      <c r="F128" s="7" t="s">
        <v>21</v>
      </c>
      <c r="G128" s="7" t="s">
        <v>22</v>
      </c>
      <c r="H128" s="38" t="s">
        <v>156</v>
      </c>
      <c r="I128" s="38">
        <v>25</v>
      </c>
      <c r="J128" s="12">
        <v>240.6</v>
      </c>
      <c r="K128" s="12">
        <v>0</v>
      </c>
      <c r="L128" s="12">
        <v>0</v>
      </c>
      <c r="M128" s="12">
        <v>0</v>
      </c>
      <c r="N128" s="12">
        <f t="shared" si="13"/>
        <v>240.6</v>
      </c>
    </row>
    <row r="129" spans="1:14" ht="94.5" customHeight="1" x14ac:dyDescent="0.2">
      <c r="A129" s="37" t="s">
        <v>289</v>
      </c>
      <c r="B129" s="11" t="s">
        <v>290</v>
      </c>
      <c r="C129" s="11" t="s">
        <v>291</v>
      </c>
      <c r="D129" s="11"/>
      <c r="E129" s="38"/>
      <c r="F129" s="7" t="s">
        <v>21</v>
      </c>
      <c r="G129" s="7" t="s">
        <v>22</v>
      </c>
      <c r="H129" s="38" t="s">
        <v>292</v>
      </c>
      <c r="I129" s="16">
        <v>15</v>
      </c>
      <c r="J129" s="12">
        <f>SUM(J130+J140+J146)</f>
        <v>312.3</v>
      </c>
      <c r="K129" s="12">
        <v>0</v>
      </c>
      <c r="L129" s="12">
        <v>0</v>
      </c>
      <c r="M129" s="12">
        <v>0</v>
      </c>
      <c r="N129" s="12">
        <f t="shared" si="13"/>
        <v>312.3</v>
      </c>
    </row>
    <row r="130" spans="1:14" ht="178.5" customHeight="1" x14ac:dyDescent="0.2">
      <c r="A130" s="37" t="s">
        <v>293</v>
      </c>
      <c r="B130" s="11" t="s">
        <v>294</v>
      </c>
      <c r="C130" s="11"/>
      <c r="D130" s="11" t="s">
        <v>149</v>
      </c>
      <c r="E130" s="38"/>
      <c r="F130" s="7" t="s">
        <v>21</v>
      </c>
      <c r="G130" s="7" t="s">
        <v>22</v>
      </c>
      <c r="H130" s="38" t="s">
        <v>292</v>
      </c>
      <c r="I130" s="16">
        <v>9</v>
      </c>
      <c r="J130" s="12">
        <f>J131+J132+J133+J134+J135+J136+J137+J138+J139</f>
        <v>267.3</v>
      </c>
      <c r="K130" s="12">
        <v>0</v>
      </c>
      <c r="L130" s="12">
        <v>0</v>
      </c>
      <c r="M130" s="12">
        <v>0</v>
      </c>
      <c r="N130" s="12">
        <f t="shared" si="13"/>
        <v>267.3</v>
      </c>
    </row>
    <row r="131" spans="1:14" ht="80.25" customHeight="1" x14ac:dyDescent="0.2">
      <c r="A131" s="37" t="s">
        <v>295</v>
      </c>
      <c r="B131" s="11" t="s">
        <v>296</v>
      </c>
      <c r="C131" s="11"/>
      <c r="D131" s="11"/>
      <c r="E131" s="38" t="s">
        <v>111</v>
      </c>
      <c r="F131" s="7" t="s">
        <v>21</v>
      </c>
      <c r="G131" s="7" t="s">
        <v>22</v>
      </c>
      <c r="H131" s="38" t="s">
        <v>257</v>
      </c>
      <c r="I131" s="38">
        <v>3</v>
      </c>
      <c r="J131" s="12">
        <v>10</v>
      </c>
      <c r="K131" s="12">
        <v>0</v>
      </c>
      <c r="L131" s="12">
        <v>0</v>
      </c>
      <c r="M131" s="12">
        <v>0</v>
      </c>
      <c r="N131" s="12">
        <f t="shared" si="13"/>
        <v>10</v>
      </c>
    </row>
    <row r="132" spans="1:14" ht="40.5" x14ac:dyDescent="0.2">
      <c r="A132" s="37" t="s">
        <v>297</v>
      </c>
      <c r="B132" s="11" t="s">
        <v>298</v>
      </c>
      <c r="C132" s="11"/>
      <c r="D132" s="11"/>
      <c r="E132" s="38" t="s">
        <v>111</v>
      </c>
      <c r="F132" s="7" t="s">
        <v>21</v>
      </c>
      <c r="G132" s="7" t="s">
        <v>22</v>
      </c>
      <c r="H132" s="38" t="s">
        <v>299</v>
      </c>
      <c r="I132" s="38">
        <v>8</v>
      </c>
      <c r="J132" s="12">
        <v>15</v>
      </c>
      <c r="K132" s="12">
        <v>0</v>
      </c>
      <c r="L132" s="12">
        <v>0</v>
      </c>
      <c r="M132" s="12">
        <v>0</v>
      </c>
      <c r="N132" s="12">
        <f t="shared" si="13"/>
        <v>15</v>
      </c>
    </row>
    <row r="133" spans="1:14" ht="41.25" customHeight="1" x14ac:dyDescent="0.2">
      <c r="A133" s="37" t="s">
        <v>300</v>
      </c>
      <c r="B133" s="11" t="s">
        <v>301</v>
      </c>
      <c r="C133" s="11"/>
      <c r="D133" s="11"/>
      <c r="E133" s="38" t="s">
        <v>111</v>
      </c>
      <c r="F133" s="7" t="s">
        <v>21</v>
      </c>
      <c r="G133" s="7" t="s">
        <v>22</v>
      </c>
      <c r="H133" s="38" t="s">
        <v>156</v>
      </c>
      <c r="I133" s="38">
        <v>100</v>
      </c>
      <c r="J133" s="12">
        <v>161</v>
      </c>
      <c r="K133" s="12">
        <v>0</v>
      </c>
      <c r="L133" s="12">
        <v>0</v>
      </c>
      <c r="M133" s="12">
        <v>0</v>
      </c>
      <c r="N133" s="12">
        <f t="shared" si="13"/>
        <v>161</v>
      </c>
    </row>
    <row r="134" spans="1:14" ht="122.25" customHeight="1" x14ac:dyDescent="0.2">
      <c r="A134" s="37" t="s">
        <v>302</v>
      </c>
      <c r="B134" s="11" t="s">
        <v>303</v>
      </c>
      <c r="C134" s="11"/>
      <c r="D134" s="11"/>
      <c r="E134" s="38" t="s">
        <v>111</v>
      </c>
      <c r="F134" s="7" t="s">
        <v>21</v>
      </c>
      <c r="G134" s="7" t="s">
        <v>22</v>
      </c>
      <c r="H134" s="38" t="s">
        <v>156</v>
      </c>
      <c r="I134" s="38">
        <v>100</v>
      </c>
      <c r="J134" s="12">
        <v>20</v>
      </c>
      <c r="K134" s="12">
        <v>0</v>
      </c>
      <c r="L134" s="12">
        <v>0</v>
      </c>
      <c r="M134" s="12">
        <v>0</v>
      </c>
      <c r="N134" s="12">
        <f>SUM(J134:M134)</f>
        <v>20</v>
      </c>
    </row>
    <row r="135" spans="1:14" ht="54" x14ac:dyDescent="0.2">
      <c r="A135" s="37" t="s">
        <v>304</v>
      </c>
      <c r="B135" s="11" t="s">
        <v>305</v>
      </c>
      <c r="C135" s="11"/>
      <c r="D135" s="11"/>
      <c r="E135" s="38" t="s">
        <v>111</v>
      </c>
      <c r="F135" s="7" t="s">
        <v>21</v>
      </c>
      <c r="G135" s="7" t="s">
        <v>22</v>
      </c>
      <c r="H135" s="38" t="s">
        <v>257</v>
      </c>
      <c r="I135" s="38">
        <v>3</v>
      </c>
      <c r="J135" s="12">
        <v>10</v>
      </c>
      <c r="K135" s="12">
        <v>0</v>
      </c>
      <c r="L135" s="12">
        <v>0</v>
      </c>
      <c r="M135" s="12">
        <v>0</v>
      </c>
      <c r="N135" s="12">
        <f>J135+K135</f>
        <v>10</v>
      </c>
    </row>
    <row r="136" spans="1:14" ht="41.25" customHeight="1" x14ac:dyDescent="0.2">
      <c r="A136" s="37" t="s">
        <v>306</v>
      </c>
      <c r="B136" s="11" t="s">
        <v>307</v>
      </c>
      <c r="C136" s="11"/>
      <c r="D136" s="11"/>
      <c r="E136" s="38" t="s">
        <v>111</v>
      </c>
      <c r="F136" s="7" t="s">
        <v>21</v>
      </c>
      <c r="G136" s="7" t="s">
        <v>22</v>
      </c>
      <c r="H136" s="38" t="s">
        <v>156</v>
      </c>
      <c r="I136" s="38">
        <v>100</v>
      </c>
      <c r="J136" s="12">
        <v>7.2</v>
      </c>
      <c r="K136" s="12">
        <v>0</v>
      </c>
      <c r="L136" s="12">
        <v>0</v>
      </c>
      <c r="M136" s="12">
        <v>0</v>
      </c>
      <c r="N136" s="12">
        <f>J136+K136</f>
        <v>7.2</v>
      </c>
    </row>
    <row r="137" spans="1:14" ht="108" x14ac:dyDescent="0.2">
      <c r="A137" s="37" t="s">
        <v>308</v>
      </c>
      <c r="B137" s="11" t="s">
        <v>309</v>
      </c>
      <c r="C137" s="11"/>
      <c r="D137" s="11"/>
      <c r="E137" s="38" t="s">
        <v>111</v>
      </c>
      <c r="F137" s="7" t="s">
        <v>21</v>
      </c>
      <c r="G137" s="7" t="s">
        <v>22</v>
      </c>
      <c r="H137" s="38" t="s">
        <v>156</v>
      </c>
      <c r="I137" s="38">
        <v>20</v>
      </c>
      <c r="J137" s="12">
        <v>0</v>
      </c>
      <c r="K137" s="12">
        <v>0</v>
      </c>
      <c r="L137" s="12">
        <v>0</v>
      </c>
      <c r="M137" s="12">
        <v>0</v>
      </c>
      <c r="N137" s="12">
        <f>J137+K137</f>
        <v>0</v>
      </c>
    </row>
    <row r="138" spans="1:14" ht="44.25" customHeight="1" x14ac:dyDescent="0.2">
      <c r="A138" s="37" t="s">
        <v>310</v>
      </c>
      <c r="B138" s="11" t="s">
        <v>311</v>
      </c>
      <c r="C138" s="11"/>
      <c r="D138" s="11"/>
      <c r="E138" s="38" t="s">
        <v>111</v>
      </c>
      <c r="F138" s="7" t="s">
        <v>21</v>
      </c>
      <c r="G138" s="7" t="s">
        <v>22</v>
      </c>
      <c r="H138" s="38" t="s">
        <v>156</v>
      </c>
      <c r="I138" s="38">
        <v>100</v>
      </c>
      <c r="J138" s="12">
        <v>44.1</v>
      </c>
      <c r="K138" s="12">
        <v>0</v>
      </c>
      <c r="L138" s="12">
        <v>0</v>
      </c>
      <c r="M138" s="12">
        <v>0</v>
      </c>
      <c r="N138" s="12">
        <f>J138+K138</f>
        <v>44.1</v>
      </c>
    </row>
    <row r="139" spans="1:14" ht="42" customHeight="1" x14ac:dyDescent="0.2">
      <c r="A139" s="37" t="s">
        <v>312</v>
      </c>
      <c r="B139" s="11" t="s">
        <v>313</v>
      </c>
      <c r="C139" s="11"/>
      <c r="D139" s="11"/>
      <c r="E139" s="38" t="s">
        <v>111</v>
      </c>
      <c r="F139" s="7" t="s">
        <v>21</v>
      </c>
      <c r="G139" s="7" t="s">
        <v>22</v>
      </c>
      <c r="H139" s="38" t="s">
        <v>156</v>
      </c>
      <c r="I139" s="38">
        <v>44</v>
      </c>
      <c r="J139" s="12">
        <v>0</v>
      </c>
      <c r="K139" s="12">
        <v>0</v>
      </c>
      <c r="L139" s="12">
        <v>0</v>
      </c>
      <c r="M139" s="12">
        <v>0</v>
      </c>
      <c r="N139" s="12">
        <f>J139+K139</f>
        <v>0</v>
      </c>
    </row>
    <row r="140" spans="1:14" ht="178.5" customHeight="1" x14ac:dyDescent="0.2">
      <c r="A140" s="37" t="s">
        <v>314</v>
      </c>
      <c r="B140" s="11" t="s">
        <v>315</v>
      </c>
      <c r="C140" s="11"/>
      <c r="D140" s="11" t="s">
        <v>149</v>
      </c>
      <c r="E140" s="18"/>
      <c r="F140" s="7" t="s">
        <v>21</v>
      </c>
      <c r="G140" s="7" t="s">
        <v>22</v>
      </c>
      <c r="H140" s="38" t="s">
        <v>292</v>
      </c>
      <c r="I140" s="38">
        <v>5</v>
      </c>
      <c r="J140" s="12">
        <f>SUM(J141+J142+J143+J144+J145)</f>
        <v>45</v>
      </c>
      <c r="K140" s="12">
        <v>0</v>
      </c>
      <c r="L140" s="12">
        <v>0</v>
      </c>
      <c r="M140" s="12">
        <v>0</v>
      </c>
      <c r="N140" s="12">
        <f t="shared" si="13"/>
        <v>45</v>
      </c>
    </row>
    <row r="141" spans="1:14" ht="54" x14ac:dyDescent="0.2">
      <c r="A141" s="37" t="s">
        <v>316</v>
      </c>
      <c r="B141" s="11" t="s">
        <v>317</v>
      </c>
      <c r="C141" s="11"/>
      <c r="D141" s="11"/>
      <c r="E141" s="38" t="s">
        <v>111</v>
      </c>
      <c r="F141" s="7" t="s">
        <v>21</v>
      </c>
      <c r="G141" s="7" t="s">
        <v>22</v>
      </c>
      <c r="H141" s="38" t="s">
        <v>156</v>
      </c>
      <c r="I141" s="38">
        <v>250</v>
      </c>
      <c r="J141" s="12">
        <v>15</v>
      </c>
      <c r="K141" s="12">
        <v>0</v>
      </c>
      <c r="L141" s="12">
        <v>0</v>
      </c>
      <c r="M141" s="12">
        <v>0</v>
      </c>
      <c r="N141" s="12">
        <f t="shared" si="13"/>
        <v>15</v>
      </c>
    </row>
    <row r="142" spans="1:14" ht="43.5" customHeight="1" x14ac:dyDescent="0.2">
      <c r="A142" s="37" t="s">
        <v>318</v>
      </c>
      <c r="B142" s="11" t="s">
        <v>319</v>
      </c>
      <c r="C142" s="11"/>
      <c r="D142" s="11"/>
      <c r="E142" s="38" t="s">
        <v>111</v>
      </c>
      <c r="F142" s="7" t="s">
        <v>21</v>
      </c>
      <c r="G142" s="7" t="s">
        <v>22</v>
      </c>
      <c r="H142" s="38" t="s">
        <v>156</v>
      </c>
      <c r="I142" s="38">
        <v>30</v>
      </c>
      <c r="J142" s="12">
        <v>0</v>
      </c>
      <c r="K142" s="12">
        <v>0</v>
      </c>
      <c r="L142" s="12">
        <v>0</v>
      </c>
      <c r="M142" s="12">
        <v>0</v>
      </c>
      <c r="N142" s="12">
        <f>J142+K142</f>
        <v>0</v>
      </c>
    </row>
    <row r="143" spans="1:14" ht="42" customHeight="1" x14ac:dyDescent="0.2">
      <c r="A143" s="37" t="s">
        <v>320</v>
      </c>
      <c r="B143" s="11" t="s">
        <v>321</v>
      </c>
      <c r="C143" s="11"/>
      <c r="D143" s="11"/>
      <c r="E143" s="38" t="s">
        <v>111</v>
      </c>
      <c r="F143" s="7" t="s">
        <v>21</v>
      </c>
      <c r="G143" s="7" t="s">
        <v>22</v>
      </c>
      <c r="H143" s="38" t="s">
        <v>156</v>
      </c>
      <c r="I143" s="38">
        <v>80</v>
      </c>
      <c r="J143" s="12">
        <v>10</v>
      </c>
      <c r="K143" s="12">
        <v>0</v>
      </c>
      <c r="L143" s="12">
        <v>0</v>
      </c>
      <c r="M143" s="12">
        <v>0</v>
      </c>
      <c r="N143" s="12">
        <f>J143+K143</f>
        <v>10</v>
      </c>
    </row>
    <row r="144" spans="1:14" ht="47.25" customHeight="1" x14ac:dyDescent="0.2">
      <c r="A144" s="37" t="s">
        <v>322</v>
      </c>
      <c r="B144" s="11" t="s">
        <v>323</v>
      </c>
      <c r="C144" s="11"/>
      <c r="D144" s="11"/>
      <c r="E144" s="38" t="s">
        <v>111</v>
      </c>
      <c r="F144" s="7" t="s">
        <v>21</v>
      </c>
      <c r="G144" s="7" t="s">
        <v>22</v>
      </c>
      <c r="H144" s="38" t="s">
        <v>156</v>
      </c>
      <c r="I144" s="38">
        <v>11</v>
      </c>
      <c r="J144" s="12">
        <v>10</v>
      </c>
      <c r="K144" s="12">
        <v>0</v>
      </c>
      <c r="L144" s="12">
        <v>0</v>
      </c>
      <c r="M144" s="12">
        <v>0</v>
      </c>
      <c r="N144" s="12">
        <f>J144+K144</f>
        <v>10</v>
      </c>
    </row>
    <row r="145" spans="1:14" ht="54.75" customHeight="1" x14ac:dyDescent="0.2">
      <c r="A145" s="37" t="s">
        <v>324</v>
      </c>
      <c r="B145" s="11" t="s">
        <v>325</v>
      </c>
      <c r="C145" s="11"/>
      <c r="D145" s="11"/>
      <c r="E145" s="38" t="s">
        <v>111</v>
      </c>
      <c r="F145" s="7" t="s">
        <v>21</v>
      </c>
      <c r="G145" s="7" t="s">
        <v>22</v>
      </c>
      <c r="H145" s="38" t="s">
        <v>156</v>
      </c>
      <c r="I145" s="38">
        <v>200</v>
      </c>
      <c r="J145" s="12">
        <v>10</v>
      </c>
      <c r="K145" s="12">
        <v>0</v>
      </c>
      <c r="L145" s="12">
        <v>0</v>
      </c>
      <c r="M145" s="12">
        <v>0</v>
      </c>
      <c r="N145" s="12">
        <f>J145+K145</f>
        <v>10</v>
      </c>
    </row>
    <row r="146" spans="1:14" ht="55.5" customHeight="1" x14ac:dyDescent="0.2">
      <c r="A146" s="37" t="s">
        <v>326</v>
      </c>
      <c r="B146" s="11" t="s">
        <v>327</v>
      </c>
      <c r="C146" s="11"/>
      <c r="D146" s="11"/>
      <c r="E146" s="38" t="s">
        <v>111</v>
      </c>
      <c r="F146" s="7" t="s">
        <v>21</v>
      </c>
      <c r="G146" s="7" t="s">
        <v>22</v>
      </c>
      <c r="H146" s="38" t="s">
        <v>156</v>
      </c>
      <c r="I146" s="38">
        <v>500</v>
      </c>
      <c r="J146" s="12">
        <v>0</v>
      </c>
      <c r="K146" s="12">
        <v>0</v>
      </c>
      <c r="L146" s="12">
        <v>0</v>
      </c>
      <c r="M146" s="12">
        <v>0</v>
      </c>
      <c r="N146" s="12">
        <f>J146+K146</f>
        <v>0</v>
      </c>
    </row>
    <row r="147" spans="1:14" ht="127.5" customHeight="1" x14ac:dyDescent="0.2">
      <c r="A147" s="7" t="s">
        <v>328</v>
      </c>
      <c r="B147" s="8" t="s">
        <v>329</v>
      </c>
      <c r="C147" s="8"/>
      <c r="D147" s="8" t="s">
        <v>47</v>
      </c>
      <c r="E147" s="9"/>
      <c r="F147" s="7" t="s">
        <v>21</v>
      </c>
      <c r="G147" s="7" t="s">
        <v>22</v>
      </c>
      <c r="H147" s="9" t="s">
        <v>23</v>
      </c>
      <c r="I147" s="9" t="s">
        <v>23</v>
      </c>
      <c r="J147" s="10">
        <f>SUM(J148+J158+J161+J170)</f>
        <v>1269.4000000000001</v>
      </c>
      <c r="K147" s="10">
        <f>SUM(K148+K158+K161+K170)</f>
        <v>4449.5</v>
      </c>
      <c r="L147" s="10">
        <f>SUM(L148+L158+L161+L170)</f>
        <v>0</v>
      </c>
      <c r="M147" s="10">
        <f>SUM(M148+M158+M161+M170)</f>
        <v>0</v>
      </c>
      <c r="N147" s="10">
        <f t="shared" si="13"/>
        <v>5718.9</v>
      </c>
    </row>
    <row r="148" spans="1:14" ht="120.75" customHeight="1" x14ac:dyDescent="0.2">
      <c r="A148" s="37" t="s">
        <v>330</v>
      </c>
      <c r="B148" s="11" t="s">
        <v>331</v>
      </c>
      <c r="C148" s="11"/>
      <c r="D148" s="11" t="s">
        <v>47</v>
      </c>
      <c r="E148" s="38"/>
      <c r="F148" s="7" t="s">
        <v>21</v>
      </c>
      <c r="G148" s="7" t="s">
        <v>22</v>
      </c>
      <c r="H148" s="38" t="s">
        <v>332</v>
      </c>
      <c r="I148" s="38">
        <v>1385</v>
      </c>
      <c r="J148" s="12">
        <f>J149+J150</f>
        <v>727.4</v>
      </c>
      <c r="K148" s="12">
        <f>K149+K150</f>
        <v>4449.5</v>
      </c>
      <c r="L148" s="12">
        <f t="shared" ref="L148:M148" si="16">L149+L150</f>
        <v>0</v>
      </c>
      <c r="M148" s="12">
        <f t="shared" si="16"/>
        <v>0</v>
      </c>
      <c r="N148" s="12">
        <f>J148+K148</f>
        <v>5176.8999999999996</v>
      </c>
    </row>
    <row r="149" spans="1:14" ht="82.5" customHeight="1" x14ac:dyDescent="0.2">
      <c r="A149" s="33" t="s">
        <v>333</v>
      </c>
      <c r="B149" s="34" t="s">
        <v>334</v>
      </c>
      <c r="C149" s="34"/>
      <c r="D149" s="34"/>
      <c r="E149" s="38" t="s">
        <v>335</v>
      </c>
      <c r="F149" s="7" t="s">
        <v>21</v>
      </c>
      <c r="G149" s="7" t="s">
        <v>22</v>
      </c>
      <c r="H149" s="35" t="s">
        <v>29</v>
      </c>
      <c r="I149" s="38">
        <v>1385</v>
      </c>
      <c r="J149" s="12">
        <v>340.5</v>
      </c>
      <c r="K149" s="12">
        <v>0</v>
      </c>
      <c r="L149" s="12">
        <v>0</v>
      </c>
      <c r="M149" s="12">
        <v>0</v>
      </c>
      <c r="N149" s="12">
        <f>J149+K149</f>
        <v>340.5</v>
      </c>
    </row>
    <row r="150" spans="1:14" ht="177.75" customHeight="1" x14ac:dyDescent="0.2">
      <c r="A150" s="33" t="s">
        <v>336</v>
      </c>
      <c r="B150" s="19" t="s">
        <v>337</v>
      </c>
      <c r="C150" s="39"/>
      <c r="D150" s="42" t="s">
        <v>47</v>
      </c>
      <c r="E150" s="38" t="s">
        <v>335</v>
      </c>
      <c r="F150" s="7" t="s">
        <v>21</v>
      </c>
      <c r="G150" s="7" t="s">
        <v>22</v>
      </c>
      <c r="H150" s="39" t="s">
        <v>29</v>
      </c>
      <c r="I150" s="38">
        <f>I151+I152+I153+I154+I155+I156+I157</f>
        <v>1385</v>
      </c>
      <c r="J150" s="12">
        <v>386.9</v>
      </c>
      <c r="K150" s="12">
        <v>4449.5</v>
      </c>
      <c r="L150" s="12">
        <f t="shared" ref="L150:M150" si="17">L151+L152+L153+L154+L155+L156+L157</f>
        <v>0</v>
      </c>
      <c r="M150" s="12">
        <f t="shared" si="17"/>
        <v>0</v>
      </c>
      <c r="N150" s="12">
        <f>J150+K150</f>
        <v>4836.3999999999996</v>
      </c>
    </row>
    <row r="151" spans="1:14" ht="20.100000000000001" hidden="1" customHeight="1" x14ac:dyDescent="0.2">
      <c r="A151" s="20"/>
      <c r="B151" s="21"/>
      <c r="C151" s="40"/>
      <c r="D151" s="43"/>
      <c r="E151" s="11" t="s">
        <v>68</v>
      </c>
      <c r="F151" s="7" t="s">
        <v>21</v>
      </c>
      <c r="G151" s="7" t="s">
        <v>22</v>
      </c>
      <c r="H151" s="40"/>
      <c r="I151" s="38">
        <v>405</v>
      </c>
      <c r="J151" s="12"/>
      <c r="K151" s="12"/>
      <c r="L151" s="12">
        <v>0</v>
      </c>
      <c r="M151" s="12">
        <v>0</v>
      </c>
      <c r="N151" s="12">
        <f>J151+K151</f>
        <v>0</v>
      </c>
    </row>
    <row r="152" spans="1:14" ht="20.100000000000001" hidden="1" customHeight="1" x14ac:dyDescent="0.2">
      <c r="A152" s="20"/>
      <c r="B152" s="21"/>
      <c r="C152" s="40"/>
      <c r="D152" s="43"/>
      <c r="E152" s="11" t="s">
        <v>122</v>
      </c>
      <c r="F152" s="7" t="s">
        <v>21</v>
      </c>
      <c r="G152" s="7" t="s">
        <v>22</v>
      </c>
      <c r="H152" s="40"/>
      <c r="I152" s="38">
        <v>190</v>
      </c>
      <c r="J152" s="12"/>
      <c r="K152" s="12"/>
      <c r="L152" s="12">
        <v>0</v>
      </c>
      <c r="M152" s="12">
        <v>0</v>
      </c>
      <c r="N152" s="12">
        <f t="shared" ref="N152:N157" si="18">J152+K152</f>
        <v>0</v>
      </c>
    </row>
    <row r="153" spans="1:14" ht="20.100000000000001" hidden="1" customHeight="1" x14ac:dyDescent="0.2">
      <c r="A153" s="20"/>
      <c r="B153" s="21"/>
      <c r="C153" s="40"/>
      <c r="D153" s="43"/>
      <c r="E153" s="11" t="s">
        <v>50</v>
      </c>
      <c r="F153" s="7" t="s">
        <v>21</v>
      </c>
      <c r="G153" s="7" t="s">
        <v>22</v>
      </c>
      <c r="H153" s="40"/>
      <c r="I153" s="38">
        <v>125</v>
      </c>
      <c r="J153" s="12"/>
      <c r="K153" s="12"/>
      <c r="L153" s="12">
        <v>0</v>
      </c>
      <c r="M153" s="12">
        <v>0</v>
      </c>
      <c r="N153" s="12">
        <f t="shared" si="18"/>
        <v>0</v>
      </c>
    </row>
    <row r="154" spans="1:14" ht="20.100000000000001" hidden="1" customHeight="1" x14ac:dyDescent="0.2">
      <c r="A154" s="20"/>
      <c r="B154" s="21"/>
      <c r="C154" s="40"/>
      <c r="D154" s="43"/>
      <c r="E154" s="11" t="s">
        <v>338</v>
      </c>
      <c r="F154" s="7" t="s">
        <v>21</v>
      </c>
      <c r="G154" s="7" t="s">
        <v>22</v>
      </c>
      <c r="H154" s="40"/>
      <c r="I154" s="38">
        <v>145</v>
      </c>
      <c r="J154" s="12"/>
      <c r="K154" s="12"/>
      <c r="L154" s="12">
        <v>0</v>
      </c>
      <c r="M154" s="12">
        <v>0</v>
      </c>
      <c r="N154" s="12">
        <f t="shared" si="18"/>
        <v>0</v>
      </c>
    </row>
    <row r="155" spans="1:14" ht="20.100000000000001" hidden="1" customHeight="1" x14ac:dyDescent="0.2">
      <c r="A155" s="20"/>
      <c r="B155" s="21"/>
      <c r="C155" s="40"/>
      <c r="D155" s="43"/>
      <c r="E155" s="11" t="s">
        <v>339</v>
      </c>
      <c r="F155" s="7" t="s">
        <v>21</v>
      </c>
      <c r="G155" s="7" t="s">
        <v>22</v>
      </c>
      <c r="H155" s="40"/>
      <c r="I155" s="38">
        <v>205</v>
      </c>
      <c r="J155" s="12"/>
      <c r="K155" s="12"/>
      <c r="L155" s="12">
        <v>0</v>
      </c>
      <c r="M155" s="12">
        <v>0</v>
      </c>
      <c r="N155" s="12">
        <f t="shared" si="18"/>
        <v>0</v>
      </c>
    </row>
    <row r="156" spans="1:14" ht="20.100000000000001" hidden="1" customHeight="1" x14ac:dyDescent="0.2">
      <c r="A156" s="20"/>
      <c r="B156" s="21"/>
      <c r="C156" s="40"/>
      <c r="D156" s="43"/>
      <c r="E156" s="11" t="s">
        <v>72</v>
      </c>
      <c r="F156" s="7" t="s">
        <v>21</v>
      </c>
      <c r="G156" s="7" t="s">
        <v>22</v>
      </c>
      <c r="H156" s="40"/>
      <c r="I156" s="38">
        <v>130</v>
      </c>
      <c r="J156" s="12"/>
      <c r="K156" s="12"/>
      <c r="L156" s="12">
        <v>0</v>
      </c>
      <c r="M156" s="12">
        <v>0</v>
      </c>
      <c r="N156" s="12">
        <f t="shared" si="18"/>
        <v>0</v>
      </c>
    </row>
    <row r="157" spans="1:14" ht="20.100000000000001" hidden="1" customHeight="1" x14ac:dyDescent="0.2">
      <c r="A157" s="22"/>
      <c r="B157" s="23"/>
      <c r="C157" s="41"/>
      <c r="D157" s="44"/>
      <c r="E157" s="11" t="s">
        <v>233</v>
      </c>
      <c r="F157" s="7" t="s">
        <v>21</v>
      </c>
      <c r="G157" s="7" t="s">
        <v>22</v>
      </c>
      <c r="H157" s="41"/>
      <c r="I157" s="38">
        <v>185</v>
      </c>
      <c r="J157" s="12"/>
      <c r="K157" s="12"/>
      <c r="L157" s="12">
        <v>0</v>
      </c>
      <c r="M157" s="12">
        <v>0</v>
      </c>
      <c r="N157" s="12">
        <f t="shared" si="18"/>
        <v>0</v>
      </c>
    </row>
    <row r="158" spans="1:14" ht="110.25" customHeight="1" x14ac:dyDescent="0.2">
      <c r="A158" s="37" t="s">
        <v>340</v>
      </c>
      <c r="B158" s="11" t="s">
        <v>341</v>
      </c>
      <c r="C158" s="11"/>
      <c r="D158" s="11"/>
      <c r="E158" s="38" t="s">
        <v>47</v>
      </c>
      <c r="F158" s="7" t="s">
        <v>21</v>
      </c>
      <c r="G158" s="7" t="s">
        <v>22</v>
      </c>
      <c r="H158" s="38" t="s">
        <v>292</v>
      </c>
      <c r="I158" s="38">
        <v>2</v>
      </c>
      <c r="J158" s="12">
        <v>0</v>
      </c>
      <c r="K158" s="12">
        <v>0</v>
      </c>
      <c r="L158" s="12">
        <v>0</v>
      </c>
      <c r="M158" s="12">
        <v>0</v>
      </c>
      <c r="N158" s="12">
        <f t="shared" si="13"/>
        <v>0</v>
      </c>
    </row>
    <row r="159" spans="1:14" ht="111" customHeight="1" x14ac:dyDescent="0.2">
      <c r="A159" s="37" t="s">
        <v>342</v>
      </c>
      <c r="B159" s="11" t="s">
        <v>343</v>
      </c>
      <c r="C159" s="11"/>
      <c r="D159" s="11"/>
      <c r="E159" s="38" t="s">
        <v>47</v>
      </c>
      <c r="F159" s="7" t="s">
        <v>21</v>
      </c>
      <c r="G159" s="7" t="s">
        <v>22</v>
      </c>
      <c r="H159" s="38" t="s">
        <v>257</v>
      </c>
      <c r="I159" s="38">
        <v>3</v>
      </c>
      <c r="J159" s="12">
        <v>0</v>
      </c>
      <c r="K159" s="12">
        <v>0</v>
      </c>
      <c r="L159" s="12">
        <v>0</v>
      </c>
      <c r="M159" s="12">
        <v>0</v>
      </c>
      <c r="N159" s="12">
        <f t="shared" si="13"/>
        <v>0</v>
      </c>
    </row>
    <row r="160" spans="1:14" ht="108" customHeight="1" x14ac:dyDescent="0.2">
      <c r="A160" s="37" t="s">
        <v>344</v>
      </c>
      <c r="B160" s="11" t="s">
        <v>345</v>
      </c>
      <c r="C160" s="11"/>
      <c r="D160" s="11"/>
      <c r="E160" s="38" t="s">
        <v>47</v>
      </c>
      <c r="F160" s="7" t="s">
        <v>21</v>
      </c>
      <c r="G160" s="7" t="s">
        <v>22</v>
      </c>
      <c r="H160" s="38" t="s">
        <v>156</v>
      </c>
      <c r="I160" s="38">
        <v>40</v>
      </c>
      <c r="J160" s="12">
        <v>0</v>
      </c>
      <c r="K160" s="12">
        <v>0</v>
      </c>
      <c r="L160" s="12">
        <v>0</v>
      </c>
      <c r="M160" s="12">
        <v>0</v>
      </c>
      <c r="N160" s="12">
        <f t="shared" si="13"/>
        <v>0</v>
      </c>
    </row>
    <row r="161" spans="1:14" ht="120.75" customHeight="1" x14ac:dyDescent="0.2">
      <c r="A161" s="33" t="s">
        <v>346</v>
      </c>
      <c r="B161" s="19" t="s">
        <v>347</v>
      </c>
      <c r="C161" s="39"/>
      <c r="D161" s="42" t="s">
        <v>47</v>
      </c>
      <c r="E161" s="38" t="s">
        <v>335</v>
      </c>
      <c r="F161" s="7" t="s">
        <v>21</v>
      </c>
      <c r="G161" s="7" t="s">
        <v>22</v>
      </c>
      <c r="H161" s="39" t="s">
        <v>348</v>
      </c>
      <c r="I161" s="38">
        <f>I162+I163+I164+I165+I166+I167+I168+I169</f>
        <v>260</v>
      </c>
      <c r="J161" s="12">
        <v>542</v>
      </c>
      <c r="K161" s="12">
        <v>0</v>
      </c>
      <c r="L161" s="12">
        <v>0</v>
      </c>
      <c r="M161" s="12">
        <v>0</v>
      </c>
      <c r="N161" s="12">
        <f>SUM(J161+K161+L161+M161)</f>
        <v>542</v>
      </c>
    </row>
    <row r="162" spans="1:14" ht="19.5" hidden="1" customHeight="1" x14ac:dyDescent="0.2">
      <c r="A162" s="20"/>
      <c r="B162" s="21"/>
      <c r="C162" s="40"/>
      <c r="D162" s="43"/>
      <c r="E162" s="11" t="s">
        <v>68</v>
      </c>
      <c r="F162" s="7" t="s">
        <v>21</v>
      </c>
      <c r="G162" s="7" t="s">
        <v>22</v>
      </c>
      <c r="H162" s="40"/>
      <c r="I162" s="38">
        <v>35</v>
      </c>
      <c r="J162" s="12"/>
      <c r="K162" s="12">
        <v>0</v>
      </c>
      <c r="L162" s="12">
        <v>0</v>
      </c>
      <c r="M162" s="12">
        <v>0</v>
      </c>
      <c r="N162" s="12">
        <f t="shared" ref="N162:N177" si="19">J162+K162</f>
        <v>0</v>
      </c>
    </row>
    <row r="163" spans="1:14" ht="19.5" hidden="1" customHeight="1" x14ac:dyDescent="0.2">
      <c r="A163" s="20"/>
      <c r="B163" s="21"/>
      <c r="C163" s="40"/>
      <c r="D163" s="43"/>
      <c r="E163" s="11" t="s">
        <v>101</v>
      </c>
      <c r="F163" s="7" t="s">
        <v>21</v>
      </c>
      <c r="G163" s="7" t="s">
        <v>22</v>
      </c>
      <c r="H163" s="40"/>
      <c r="I163" s="38">
        <v>33</v>
      </c>
      <c r="J163" s="12"/>
      <c r="K163" s="12">
        <v>0</v>
      </c>
      <c r="L163" s="12">
        <v>0</v>
      </c>
      <c r="M163" s="12">
        <v>0</v>
      </c>
      <c r="N163" s="12">
        <f t="shared" si="19"/>
        <v>0</v>
      </c>
    </row>
    <row r="164" spans="1:14" ht="19.5" hidden="1" customHeight="1" x14ac:dyDescent="0.2">
      <c r="A164" s="20"/>
      <c r="B164" s="21"/>
      <c r="C164" s="40"/>
      <c r="D164" s="43"/>
      <c r="E164" s="11" t="s">
        <v>122</v>
      </c>
      <c r="F164" s="7" t="s">
        <v>21</v>
      </c>
      <c r="G164" s="7" t="s">
        <v>22</v>
      </c>
      <c r="H164" s="40"/>
      <c r="I164" s="38">
        <v>33</v>
      </c>
      <c r="J164" s="12"/>
      <c r="K164" s="12">
        <v>0</v>
      </c>
      <c r="L164" s="12">
        <v>0</v>
      </c>
      <c r="M164" s="12">
        <v>0</v>
      </c>
      <c r="N164" s="12">
        <f t="shared" si="19"/>
        <v>0</v>
      </c>
    </row>
    <row r="165" spans="1:14" ht="19.5" hidden="1" customHeight="1" x14ac:dyDescent="0.2">
      <c r="A165" s="20"/>
      <c r="B165" s="21"/>
      <c r="C165" s="40"/>
      <c r="D165" s="43"/>
      <c r="E165" s="11" t="s">
        <v>50</v>
      </c>
      <c r="F165" s="7" t="s">
        <v>21</v>
      </c>
      <c r="G165" s="7" t="s">
        <v>22</v>
      </c>
      <c r="H165" s="40"/>
      <c r="I165" s="38">
        <v>30</v>
      </c>
      <c r="J165" s="12"/>
      <c r="K165" s="12">
        <v>0</v>
      </c>
      <c r="L165" s="12">
        <v>0</v>
      </c>
      <c r="M165" s="12">
        <v>0</v>
      </c>
      <c r="N165" s="12">
        <f t="shared" si="19"/>
        <v>0</v>
      </c>
    </row>
    <row r="166" spans="1:14" ht="19.5" hidden="1" customHeight="1" x14ac:dyDescent="0.2">
      <c r="A166" s="20"/>
      <c r="B166" s="21"/>
      <c r="C166" s="40"/>
      <c r="D166" s="43"/>
      <c r="E166" s="11" t="s">
        <v>338</v>
      </c>
      <c r="F166" s="7" t="s">
        <v>21</v>
      </c>
      <c r="G166" s="7" t="s">
        <v>22</v>
      </c>
      <c r="H166" s="40"/>
      <c r="I166" s="38">
        <v>35</v>
      </c>
      <c r="J166" s="12"/>
      <c r="K166" s="12">
        <v>0</v>
      </c>
      <c r="L166" s="12">
        <v>0</v>
      </c>
      <c r="M166" s="12">
        <v>0</v>
      </c>
      <c r="N166" s="12">
        <f t="shared" si="19"/>
        <v>0</v>
      </c>
    </row>
    <row r="167" spans="1:14" ht="19.5" hidden="1" customHeight="1" x14ac:dyDescent="0.2">
      <c r="A167" s="20"/>
      <c r="B167" s="21"/>
      <c r="C167" s="40"/>
      <c r="D167" s="43"/>
      <c r="E167" s="11" t="s">
        <v>339</v>
      </c>
      <c r="F167" s="7" t="s">
        <v>21</v>
      </c>
      <c r="G167" s="7" t="s">
        <v>22</v>
      </c>
      <c r="H167" s="40"/>
      <c r="I167" s="38">
        <v>32</v>
      </c>
      <c r="J167" s="12"/>
      <c r="K167" s="12">
        <v>0</v>
      </c>
      <c r="L167" s="12">
        <v>0</v>
      </c>
      <c r="M167" s="12">
        <v>0</v>
      </c>
      <c r="N167" s="12">
        <f t="shared" si="19"/>
        <v>0</v>
      </c>
    </row>
    <row r="168" spans="1:14" ht="19.5" hidden="1" customHeight="1" x14ac:dyDescent="0.2">
      <c r="A168" s="20"/>
      <c r="B168" s="21"/>
      <c r="C168" s="40"/>
      <c r="D168" s="43"/>
      <c r="E168" s="11" t="s">
        <v>72</v>
      </c>
      <c r="F168" s="7" t="s">
        <v>21</v>
      </c>
      <c r="G168" s="7" t="s">
        <v>22</v>
      </c>
      <c r="H168" s="40"/>
      <c r="I168" s="38">
        <v>30</v>
      </c>
      <c r="J168" s="12"/>
      <c r="K168" s="12">
        <v>0</v>
      </c>
      <c r="L168" s="12">
        <v>0</v>
      </c>
      <c r="M168" s="12">
        <v>0</v>
      </c>
      <c r="N168" s="12">
        <f t="shared" si="19"/>
        <v>0</v>
      </c>
    </row>
    <row r="169" spans="1:14" ht="19.5" hidden="1" customHeight="1" x14ac:dyDescent="0.2">
      <c r="A169" s="22"/>
      <c r="B169" s="23"/>
      <c r="C169" s="41"/>
      <c r="D169" s="44"/>
      <c r="E169" s="11" t="s">
        <v>233</v>
      </c>
      <c r="F169" s="7" t="s">
        <v>21</v>
      </c>
      <c r="G169" s="7" t="s">
        <v>22</v>
      </c>
      <c r="H169" s="41"/>
      <c r="I169" s="38">
        <v>32</v>
      </c>
      <c r="J169" s="12"/>
      <c r="K169" s="12">
        <v>0</v>
      </c>
      <c r="L169" s="12">
        <v>0</v>
      </c>
      <c r="M169" s="12">
        <v>0</v>
      </c>
      <c r="N169" s="12">
        <f t="shared" si="19"/>
        <v>0</v>
      </c>
    </row>
    <row r="170" spans="1:14" ht="120.75" hidden="1" customHeight="1" x14ac:dyDescent="0.2">
      <c r="A170" s="47" t="s">
        <v>349</v>
      </c>
      <c r="B170" s="42" t="s">
        <v>350</v>
      </c>
      <c r="C170" s="39"/>
      <c r="D170" s="42" t="s">
        <v>47</v>
      </c>
      <c r="E170" s="38" t="s">
        <v>335</v>
      </c>
      <c r="F170" s="7" t="s">
        <v>21</v>
      </c>
      <c r="G170" s="7" t="s">
        <v>22</v>
      </c>
      <c r="H170" s="39" t="s">
        <v>156</v>
      </c>
      <c r="I170" s="16"/>
      <c r="J170" s="12">
        <v>0</v>
      </c>
      <c r="K170" s="12">
        <v>0</v>
      </c>
      <c r="L170" s="12">
        <v>0</v>
      </c>
      <c r="M170" s="12">
        <v>0</v>
      </c>
      <c r="N170" s="12">
        <f>SUM(J170+K170+L170+M170)</f>
        <v>0</v>
      </c>
    </row>
    <row r="171" spans="1:14" ht="19.5" hidden="1" customHeight="1" x14ac:dyDescent="0.2">
      <c r="A171" s="53"/>
      <c r="B171" s="43"/>
      <c r="C171" s="40"/>
      <c r="D171" s="43"/>
      <c r="E171" s="11" t="s">
        <v>338</v>
      </c>
      <c r="F171" s="7" t="s">
        <v>21</v>
      </c>
      <c r="G171" s="7" t="s">
        <v>22</v>
      </c>
      <c r="H171" s="40"/>
      <c r="I171" s="38">
        <v>30</v>
      </c>
      <c r="J171" s="12"/>
      <c r="K171" s="12">
        <v>0</v>
      </c>
      <c r="L171" s="12">
        <v>0</v>
      </c>
      <c r="M171" s="12">
        <v>0</v>
      </c>
      <c r="N171" s="12">
        <f t="shared" si="19"/>
        <v>0</v>
      </c>
    </row>
    <row r="172" spans="1:14" ht="31.5" hidden="1" customHeight="1" x14ac:dyDescent="0.2">
      <c r="A172" s="48"/>
      <c r="B172" s="44"/>
      <c r="C172" s="41"/>
      <c r="D172" s="44"/>
      <c r="E172" s="11" t="s">
        <v>339</v>
      </c>
      <c r="F172" s="7" t="s">
        <v>21</v>
      </c>
      <c r="G172" s="7" t="s">
        <v>22</v>
      </c>
      <c r="H172" s="41"/>
      <c r="I172" s="38">
        <v>30</v>
      </c>
      <c r="J172" s="12"/>
      <c r="K172" s="12">
        <v>0</v>
      </c>
      <c r="L172" s="12">
        <v>0</v>
      </c>
      <c r="M172" s="12">
        <v>0</v>
      </c>
      <c r="N172" s="12">
        <f t="shared" si="19"/>
        <v>0</v>
      </c>
    </row>
    <row r="173" spans="1:14" ht="108.75" customHeight="1" x14ac:dyDescent="0.2">
      <c r="A173" s="7" t="s">
        <v>351</v>
      </c>
      <c r="B173" s="8" t="s">
        <v>352</v>
      </c>
      <c r="C173" s="8"/>
      <c r="D173" s="8"/>
      <c r="E173" s="9" t="s">
        <v>111</v>
      </c>
      <c r="F173" s="7" t="s">
        <v>21</v>
      </c>
      <c r="G173" s="7" t="s">
        <v>22</v>
      </c>
      <c r="H173" s="9" t="s">
        <v>23</v>
      </c>
      <c r="I173" s="9" t="s">
        <v>23</v>
      </c>
      <c r="J173" s="10">
        <f>SUM(J174:J177)</f>
        <v>10050.5</v>
      </c>
      <c r="K173" s="10">
        <v>0</v>
      </c>
      <c r="L173" s="10">
        <f t="shared" ref="L173:M173" si="20">SUM(L174:L177)</f>
        <v>0</v>
      </c>
      <c r="M173" s="10">
        <f t="shared" si="20"/>
        <v>0</v>
      </c>
      <c r="N173" s="10">
        <f t="shared" si="19"/>
        <v>10050.5</v>
      </c>
    </row>
    <row r="174" spans="1:14" ht="66.75" customHeight="1" x14ac:dyDescent="0.2">
      <c r="A174" s="37" t="s">
        <v>353</v>
      </c>
      <c r="B174" s="11" t="s">
        <v>380</v>
      </c>
      <c r="C174" s="11"/>
      <c r="D174" s="11"/>
      <c r="E174" s="38" t="s">
        <v>111</v>
      </c>
      <c r="F174" s="7" t="s">
        <v>21</v>
      </c>
      <c r="G174" s="7" t="s">
        <v>22</v>
      </c>
      <c r="H174" s="38" t="s">
        <v>292</v>
      </c>
      <c r="I174" s="38">
        <v>45</v>
      </c>
      <c r="J174" s="12">
        <v>10050.5</v>
      </c>
      <c r="K174" s="12">
        <v>0</v>
      </c>
      <c r="L174" s="12">
        <v>0</v>
      </c>
      <c r="M174" s="12">
        <v>0</v>
      </c>
      <c r="N174" s="12">
        <f t="shared" si="19"/>
        <v>10050.5</v>
      </c>
    </row>
    <row r="175" spans="1:14" ht="54" hidden="1" customHeight="1" x14ac:dyDescent="0.2">
      <c r="A175" s="37" t="s">
        <v>354</v>
      </c>
      <c r="B175" s="11" t="s">
        <v>355</v>
      </c>
      <c r="C175" s="11"/>
      <c r="D175" s="11"/>
      <c r="E175" s="38" t="s">
        <v>111</v>
      </c>
      <c r="F175" s="7" t="s">
        <v>21</v>
      </c>
      <c r="G175" s="7" t="s">
        <v>22</v>
      </c>
      <c r="H175" s="38" t="s">
        <v>69</v>
      </c>
      <c r="I175" s="38">
        <v>1</v>
      </c>
      <c r="J175" s="12">
        <v>0</v>
      </c>
      <c r="K175" s="12">
        <v>0</v>
      </c>
      <c r="L175" s="12">
        <v>0</v>
      </c>
      <c r="M175" s="12">
        <v>0</v>
      </c>
      <c r="N175" s="12">
        <f t="shared" si="19"/>
        <v>0</v>
      </c>
    </row>
    <row r="176" spans="1:14" ht="124.5" hidden="1" customHeight="1" x14ac:dyDescent="0.2">
      <c r="A176" s="37" t="s">
        <v>356</v>
      </c>
      <c r="B176" s="11" t="s">
        <v>357</v>
      </c>
      <c r="C176" s="11"/>
      <c r="D176" s="11"/>
      <c r="E176" s="38" t="s">
        <v>111</v>
      </c>
      <c r="F176" s="7" t="s">
        <v>21</v>
      </c>
      <c r="G176" s="7" t="s">
        <v>22</v>
      </c>
      <c r="H176" s="38" t="s">
        <v>69</v>
      </c>
      <c r="I176" s="38">
        <v>1</v>
      </c>
      <c r="J176" s="12">
        <v>0</v>
      </c>
      <c r="K176" s="12">
        <v>0</v>
      </c>
      <c r="L176" s="12">
        <v>0</v>
      </c>
      <c r="M176" s="12">
        <v>0</v>
      </c>
      <c r="N176" s="12">
        <f t="shared" si="19"/>
        <v>0</v>
      </c>
    </row>
    <row r="177" spans="1:14" ht="93.75" hidden="1" customHeight="1" x14ac:dyDescent="0.2">
      <c r="A177" s="37" t="s">
        <v>358</v>
      </c>
      <c r="B177" s="11" t="s">
        <v>359</v>
      </c>
      <c r="C177" s="11"/>
      <c r="D177" s="11"/>
      <c r="E177" s="38" t="s">
        <v>111</v>
      </c>
      <c r="F177" s="7" t="s">
        <v>21</v>
      </c>
      <c r="G177" s="7" t="s">
        <v>22</v>
      </c>
      <c r="H177" s="38" t="s">
        <v>69</v>
      </c>
      <c r="I177" s="38">
        <v>1</v>
      </c>
      <c r="J177" s="12">
        <v>0</v>
      </c>
      <c r="K177" s="12">
        <v>0</v>
      </c>
      <c r="L177" s="12">
        <v>0</v>
      </c>
      <c r="M177" s="12">
        <v>0</v>
      </c>
      <c r="N177" s="12">
        <f t="shared" si="19"/>
        <v>0</v>
      </c>
    </row>
    <row r="178" spans="1:14" ht="145.5" customHeight="1" x14ac:dyDescent="0.2">
      <c r="A178" s="7" t="s">
        <v>360</v>
      </c>
      <c r="B178" s="8" t="s">
        <v>381</v>
      </c>
      <c r="C178" s="8"/>
      <c r="D178" s="8" t="s">
        <v>361</v>
      </c>
      <c r="E178" s="9"/>
      <c r="F178" s="7" t="s">
        <v>21</v>
      </c>
      <c r="G178" s="7" t="s">
        <v>22</v>
      </c>
      <c r="H178" s="9" t="s">
        <v>29</v>
      </c>
      <c r="I178" s="9">
        <f>SUM(I179)</f>
        <v>1968</v>
      </c>
      <c r="J178" s="10">
        <f>SUM(J179+J180)</f>
        <v>11662.599999999999</v>
      </c>
      <c r="K178" s="10">
        <f t="shared" ref="K178:N178" si="21">SUM(K179+K180)</f>
        <v>0</v>
      </c>
      <c r="L178" s="10">
        <f t="shared" si="21"/>
        <v>0</v>
      </c>
      <c r="M178" s="10">
        <f t="shared" si="21"/>
        <v>0</v>
      </c>
      <c r="N178" s="10">
        <f t="shared" si="21"/>
        <v>11662.599999999999</v>
      </c>
    </row>
    <row r="179" spans="1:14" ht="87.75" customHeight="1" x14ac:dyDescent="0.2">
      <c r="A179" s="37" t="s">
        <v>362</v>
      </c>
      <c r="B179" s="11" t="s">
        <v>363</v>
      </c>
      <c r="C179" s="11"/>
      <c r="D179" s="11"/>
      <c r="E179" s="38" t="s">
        <v>364</v>
      </c>
      <c r="F179" s="7" t="s">
        <v>21</v>
      </c>
      <c r="G179" s="7" t="s">
        <v>22</v>
      </c>
      <c r="H179" s="38" t="s">
        <v>29</v>
      </c>
      <c r="I179" s="38">
        <v>1968</v>
      </c>
      <c r="J179" s="12">
        <v>2734.2</v>
      </c>
      <c r="K179" s="12">
        <v>0</v>
      </c>
      <c r="L179" s="12">
        <v>0</v>
      </c>
      <c r="M179" s="12">
        <v>0</v>
      </c>
      <c r="N179" s="12">
        <f>SUM(J179+K179+L179+M179)</f>
        <v>2734.2</v>
      </c>
    </row>
    <row r="180" spans="1:14" ht="87.75" customHeight="1" x14ac:dyDescent="0.2">
      <c r="A180" s="37" t="s">
        <v>382</v>
      </c>
      <c r="B180" s="11" t="s">
        <v>383</v>
      </c>
      <c r="C180" s="11"/>
      <c r="D180" s="11"/>
      <c r="E180" s="38" t="s">
        <v>364</v>
      </c>
      <c r="F180" s="7" t="s">
        <v>21</v>
      </c>
      <c r="G180" s="7" t="s">
        <v>22</v>
      </c>
      <c r="H180" s="38" t="s">
        <v>29</v>
      </c>
      <c r="I180" s="38">
        <v>1968</v>
      </c>
      <c r="J180" s="12">
        <v>8928.4</v>
      </c>
      <c r="K180" s="12">
        <v>0</v>
      </c>
      <c r="L180" s="12">
        <v>0</v>
      </c>
      <c r="M180" s="12">
        <v>0</v>
      </c>
      <c r="N180" s="12">
        <f>SUM(J180+K180+L180+M180)</f>
        <v>8928.4</v>
      </c>
    </row>
    <row r="181" spans="1:14" ht="13.5" x14ac:dyDescent="0.2">
      <c r="A181" s="24"/>
      <c r="B181" s="8" t="s">
        <v>365</v>
      </c>
      <c r="C181" s="8" t="s">
        <v>366</v>
      </c>
      <c r="D181" s="8"/>
      <c r="E181" s="9"/>
      <c r="F181" s="9"/>
      <c r="G181" s="9"/>
      <c r="H181" s="9"/>
      <c r="I181" s="9"/>
      <c r="J181" s="10">
        <f>SUM(J8+J104+J147+J173+J178)</f>
        <v>217508.80000000002</v>
      </c>
      <c r="K181" s="10">
        <f>SUM(K8+K104+K147+K173+K178)</f>
        <v>1174808.5</v>
      </c>
      <c r="L181" s="10">
        <f>SUM(L8+L104+L147+L173+L178)</f>
        <v>52458.3</v>
      </c>
      <c r="M181" s="10">
        <f>SUM(M8+M104+M147+M173+M178)</f>
        <v>0</v>
      </c>
      <c r="N181" s="10">
        <f>SUM(J181+K181+L181+M181)</f>
        <v>1444775.6</v>
      </c>
    </row>
    <row r="183" spans="1:14" hidden="1" x14ac:dyDescent="0.2">
      <c r="J183" s="32">
        <f>J181-J104-J147-J173-J178</f>
        <v>193757.00000000003</v>
      </c>
      <c r="K183" s="32">
        <f>K181-K104-K147-K173-K178</f>
        <v>1170359</v>
      </c>
      <c r="L183" s="32">
        <f>L181-L104-L147-L173-L178</f>
        <v>52458.3</v>
      </c>
      <c r="M183" s="32">
        <f>M181-M104-M147-M173-M178</f>
        <v>0</v>
      </c>
      <c r="N183" s="32">
        <f>N181-N104-N147-N173-N178</f>
        <v>1416574.3</v>
      </c>
    </row>
    <row r="184" spans="1:14" x14ac:dyDescent="0.2">
      <c r="J184" s="32"/>
      <c r="N184" s="32"/>
    </row>
  </sheetData>
  <mergeCells count="24">
    <mergeCell ref="A170:A172"/>
    <mergeCell ref="B170:B172"/>
    <mergeCell ref="C170:C172"/>
    <mergeCell ref="D170:D172"/>
    <mergeCell ref="H170:H172"/>
    <mergeCell ref="C161:C169"/>
    <mergeCell ref="D161:D169"/>
    <mergeCell ref="H161:H169"/>
    <mergeCell ref="J1:N1"/>
    <mergeCell ref="J2:N2"/>
    <mergeCell ref="A3:N3"/>
    <mergeCell ref="A4:N4"/>
    <mergeCell ref="F5:G5"/>
    <mergeCell ref="H5:H6"/>
    <mergeCell ref="I5:I6"/>
    <mergeCell ref="C150:C157"/>
    <mergeCell ref="D150:D157"/>
    <mergeCell ref="H150:H157"/>
    <mergeCell ref="J5:N5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2026-01-14T02:03:13Z</dcterms:modified>
</cp:coreProperties>
</file>