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7E701A7-EE18-407D-9337-8AA721EA41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4" sheetId="4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1" i="4" l="1"/>
  <c r="I52" i="4"/>
  <c r="I53" i="4"/>
  <c r="I54" i="4"/>
  <c r="L1" i="4"/>
  <c r="L2" i="4"/>
  <c r="L3" i="4"/>
  <c r="L4" i="4"/>
  <c r="L5" i="4"/>
  <c r="I2" i="4"/>
  <c r="I3" i="4"/>
  <c r="I7" i="4"/>
  <c r="I4" i="4"/>
  <c r="I1" i="4" l="1"/>
  <c r="C6" i="2" l="1"/>
  <c r="D6" i="2" s="1"/>
  <c r="D8" i="2" s="1"/>
  <c r="A6" i="2"/>
  <c r="K37" i="1"/>
  <c r="L37" i="1"/>
  <c r="M37" i="1"/>
  <c r="J37" i="1"/>
  <c r="K31" i="1"/>
  <c r="L31" i="1"/>
  <c r="M31" i="1"/>
  <c r="J31" i="1"/>
  <c r="N36" i="1"/>
  <c r="K10" i="1" l="1"/>
  <c r="L10" i="1"/>
  <c r="N133" i="1" l="1"/>
  <c r="K119" i="1"/>
  <c r="L119" i="1"/>
  <c r="M119" i="1"/>
  <c r="J119" i="1"/>
  <c r="I119" i="1"/>
  <c r="K104" i="1"/>
  <c r="L104" i="1"/>
  <c r="M104" i="1"/>
  <c r="J104" i="1"/>
  <c r="I104" i="1"/>
  <c r="N117" i="1"/>
  <c r="K81" i="1"/>
  <c r="L81" i="1"/>
  <c r="M81" i="1"/>
  <c r="J81" i="1"/>
  <c r="I81" i="1"/>
  <c r="K74" i="1"/>
  <c r="L74" i="1"/>
  <c r="M74" i="1"/>
  <c r="J74" i="1"/>
  <c r="I74" i="1"/>
  <c r="J55" i="1"/>
  <c r="N63" i="1"/>
  <c r="K20" i="1"/>
  <c r="L20" i="1"/>
  <c r="M20" i="1"/>
  <c r="J20" i="1"/>
  <c r="N30" i="1"/>
  <c r="N54" i="1"/>
  <c r="N53" i="1"/>
  <c r="J103" i="1" l="1"/>
  <c r="K55" i="1"/>
  <c r="L55" i="1"/>
  <c r="M55" i="1"/>
  <c r="N29" i="1" l="1"/>
  <c r="N28" i="1" l="1"/>
  <c r="N116" i="1"/>
  <c r="N118" i="1"/>
  <c r="M10" i="1" l="1"/>
  <c r="J10" i="1"/>
  <c r="N18" i="1"/>
  <c r="N14" i="1"/>
  <c r="N115" i="1" l="1"/>
  <c r="N27" i="1" l="1"/>
  <c r="N26" i="1"/>
  <c r="N25" i="1"/>
  <c r="N52" i="1"/>
  <c r="N55" i="1" l="1"/>
  <c r="N80" i="1" l="1"/>
  <c r="N24" i="1" l="1"/>
  <c r="H31" i="3" l="1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N161" i="1"/>
  <c r="M160" i="1"/>
  <c r="L160" i="1"/>
  <c r="K160" i="1"/>
  <c r="J160" i="1"/>
  <c r="N159" i="1"/>
  <c r="M158" i="1"/>
  <c r="L158" i="1"/>
  <c r="J158" i="1"/>
  <c r="N158" i="1" s="1"/>
  <c r="N157" i="1"/>
  <c r="N156" i="1"/>
  <c r="N155" i="1"/>
  <c r="M154" i="1"/>
  <c r="L154" i="1"/>
  <c r="K154" i="1"/>
  <c r="K153" i="1" s="1"/>
  <c r="J154" i="1"/>
  <c r="J153" i="1" s="1"/>
  <c r="M153" i="1"/>
  <c r="L153" i="1"/>
  <c r="N152" i="1"/>
  <c r="N151" i="1"/>
  <c r="N150" i="1"/>
  <c r="N149" i="1"/>
  <c r="N148" i="1"/>
  <c r="N147" i="1"/>
  <c r="J146" i="1"/>
  <c r="N146" i="1" s="1"/>
  <c r="N145" i="1"/>
  <c r="N144" i="1"/>
  <c r="N143" i="1"/>
  <c r="N142" i="1"/>
  <c r="N141" i="1"/>
  <c r="N140" i="1"/>
  <c r="N139" i="1"/>
  <c r="N138" i="1"/>
  <c r="N137" i="1"/>
  <c r="M136" i="1"/>
  <c r="M135" i="1" s="1"/>
  <c r="L136" i="1"/>
  <c r="L135" i="1" s="1"/>
  <c r="K136" i="1"/>
  <c r="K135" i="1" s="1"/>
  <c r="J136" i="1"/>
  <c r="I135" i="1"/>
  <c r="N134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4" i="1"/>
  <c r="N113" i="1"/>
  <c r="N112" i="1"/>
  <c r="N111" i="1"/>
  <c r="N110" i="1"/>
  <c r="N109" i="1"/>
  <c r="N108" i="1"/>
  <c r="N107" i="1"/>
  <c r="N106" i="1"/>
  <c r="N105" i="1"/>
  <c r="N104" i="1"/>
  <c r="N101" i="1"/>
  <c r="N100" i="1"/>
  <c r="M99" i="1"/>
  <c r="L99" i="1"/>
  <c r="K99" i="1"/>
  <c r="J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79" i="1"/>
  <c r="N78" i="1"/>
  <c r="N77" i="1"/>
  <c r="N76" i="1"/>
  <c r="N75" i="1"/>
  <c r="N72" i="1"/>
  <c r="N71" i="1"/>
  <c r="N70" i="1"/>
  <c r="N69" i="1"/>
  <c r="J68" i="1"/>
  <c r="N68" i="1" s="1"/>
  <c r="N67" i="1"/>
  <c r="N66" i="1"/>
  <c r="J65" i="1"/>
  <c r="N65" i="1" s="1"/>
  <c r="M64" i="1"/>
  <c r="L64" i="1"/>
  <c r="K64" i="1"/>
  <c r="N62" i="1"/>
  <c r="N61" i="1"/>
  <c r="N60" i="1"/>
  <c r="N59" i="1"/>
  <c r="N58" i="1"/>
  <c r="N57" i="1"/>
  <c r="N56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5" i="1"/>
  <c r="N34" i="1"/>
  <c r="N33" i="1"/>
  <c r="N32" i="1"/>
  <c r="L19" i="1"/>
  <c r="K19" i="1"/>
  <c r="N23" i="1"/>
  <c r="N22" i="1"/>
  <c r="N21" i="1"/>
  <c r="N17" i="1"/>
  <c r="N16" i="1"/>
  <c r="N15" i="1"/>
  <c r="N13" i="1"/>
  <c r="N12" i="1"/>
  <c r="N11" i="1"/>
  <c r="J135" i="1" l="1"/>
  <c r="M103" i="1"/>
  <c r="L103" i="1"/>
  <c r="L102" i="1" s="1"/>
  <c r="N153" i="1"/>
  <c r="K73" i="1"/>
  <c r="K9" i="1" s="1"/>
  <c r="I73" i="1"/>
  <c r="J64" i="1"/>
  <c r="N64" i="1" s="1"/>
  <c r="M73" i="1"/>
  <c r="N135" i="1"/>
  <c r="M102" i="1"/>
  <c r="N119" i="1"/>
  <c r="N81" i="1"/>
  <c r="J73" i="1"/>
  <c r="M19" i="1"/>
  <c r="N74" i="1"/>
  <c r="N10" i="1"/>
  <c r="N20" i="1"/>
  <c r="N31" i="1"/>
  <c r="L73" i="1"/>
  <c r="L9" i="1" s="1"/>
  <c r="N99" i="1"/>
  <c r="K103" i="1"/>
  <c r="K102" i="1" s="1"/>
  <c r="N154" i="1"/>
  <c r="N160" i="1"/>
  <c r="J102" i="1"/>
  <c r="I103" i="1"/>
  <c r="N136" i="1"/>
  <c r="J19" i="1"/>
  <c r="N37" i="1"/>
  <c r="L162" i="1" l="1"/>
  <c r="M9" i="1"/>
  <c r="M162" i="1" s="1"/>
  <c r="N73" i="1"/>
  <c r="K162" i="1"/>
  <c r="N103" i="1"/>
  <c r="N102" i="1"/>
  <c r="J9" i="1"/>
  <c r="J162" i="1" s="1"/>
  <c r="N19" i="1"/>
  <c r="N162" i="1" l="1"/>
  <c r="N9" i="1"/>
</calcChain>
</file>

<file path=xl/sharedStrings.xml><?xml version="1.0" encoding="utf-8"?>
<sst xmlns="http://schemas.openxmlformats.org/spreadsheetml/2006/main" count="975" uniqueCount="412">
  <si>
    <t>Всего</t>
  </si>
  <si>
    <t xml:space="preserve">ПЛАН МЕРОПРИЯТИЙ ПО РЕАЛИЗАЦИИ МУНИЦИПАЛЬНОЙ ПРОГРАММЫ </t>
  </si>
  <si>
    <t>№ п/п</t>
  </si>
  <si>
    <t>Наименование подпрограммы муниципальной программы, основного мероприятия, мероприятия</t>
  </si>
  <si>
    <t>Соисполнитель муниципальной программы</t>
  </si>
  <si>
    <t>Участник муниципальной программы, подпрограммы</t>
  </si>
  <si>
    <t>Исполнитель мероприятия</t>
  </si>
  <si>
    <t>Срок реализации</t>
  </si>
  <si>
    <t>Наименование показателя объема мероприятия</t>
  </si>
  <si>
    <t>Значение показателя объема мероприятия</t>
  </si>
  <si>
    <t>Объем ресурсного обеспечения, (тыс.руб.), в том числе</t>
  </si>
  <si>
    <t>с (месяц/год)</t>
  </si>
  <si>
    <t>по (месяц/год)</t>
  </si>
  <si>
    <t>Местный бюджет</t>
  </si>
  <si>
    <t>Областной бюджет</t>
  </si>
  <si>
    <t>Феде ральный бюджет</t>
  </si>
  <si>
    <t>Иные источники</t>
  </si>
  <si>
    <t>1</t>
  </si>
  <si>
    <t>Подпрограмма "Общее и дополнительное образование"</t>
  </si>
  <si>
    <t>Управление образования МКУ "Комитет социальной политики города Тулуна"</t>
  </si>
  <si>
    <t>Х</t>
  </si>
  <si>
    <t>1.1</t>
  </si>
  <si>
    <t>Организация предоставления образования в муниципальных образовательных организациях</t>
  </si>
  <si>
    <t>1.1.1</t>
  </si>
  <si>
    <t>Реализация образовательных программ дошкольного образования</t>
  </si>
  <si>
    <t>муниципальные образовательные учреждения</t>
  </si>
  <si>
    <t>количество детей</t>
  </si>
  <si>
    <t>1.1.2</t>
  </si>
  <si>
    <t xml:space="preserve">Реализация образовательных программ  начального общего, основного общего, среднего общего образования </t>
  </si>
  <si>
    <t>муниципальные общеобразовательные учреждения</t>
  </si>
  <si>
    <t>1.1.3</t>
  </si>
  <si>
    <t>Предоставление дополнительного образования</t>
  </si>
  <si>
    <t>муниципальные учреждения дополнительного образования</t>
  </si>
  <si>
    <t>1.1.4</t>
  </si>
  <si>
    <t>Ежемесячное денежное вознаграждение за классное руководство педагогическим работникам</t>
  </si>
  <si>
    <t>количество педагогов</t>
  </si>
  <si>
    <t>1.1.5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</si>
  <si>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</si>
  <si>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1.2</t>
  </si>
  <si>
    <t>Развитие инфраструктуры образовательных учреждений</t>
  </si>
  <si>
    <t>количество учреждений, в которых проведён ремонт</t>
  </si>
  <si>
    <t>1.2.1</t>
  </si>
  <si>
    <t>Ремонт образовательных учреждений</t>
  </si>
  <si>
    <t>отдел общего образования Управления образования МКУ "Комитет социальной политики  города Тулуна"</t>
  </si>
  <si>
    <t>1.2.1.1</t>
  </si>
  <si>
    <t>выполнение мероприятий: да-1, нет - 0</t>
  </si>
  <si>
    <t>1.2.1.2</t>
  </si>
  <si>
    <t>МБОУ СОШ №1</t>
  </si>
  <si>
    <t>количество учреждений</t>
  </si>
  <si>
    <t>1.2.1.8</t>
  </si>
  <si>
    <t>МБОУ СОШ №25</t>
  </si>
  <si>
    <t>1.2.1.9</t>
  </si>
  <si>
    <t>МБДОУ "Детский сад "Антошка"</t>
  </si>
  <si>
    <t>1.2.2</t>
  </si>
  <si>
    <t>Строительство и реконструкция образовательных учреждений</t>
  </si>
  <si>
    <t>отдел контроля за строительством и ремонтом Комитета жилищного хозяйстваадминистрации городского округа</t>
  </si>
  <si>
    <t>1.2.2.1</t>
  </si>
  <si>
    <t>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</si>
  <si>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администрация города</t>
  </si>
  <si>
    <t>1.2.2.3</t>
  </si>
  <si>
    <t>1.2.3</t>
  </si>
  <si>
    <t>Материально-техническое оснащение образовательных учреждений</t>
  </si>
  <si>
    <t>1.2.3.1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</si>
  <si>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на территории Иркутской области</t>
  </si>
  <si>
    <t>1.2.3.2</t>
  </si>
  <si>
    <t>1.2.3.3</t>
  </si>
  <si>
    <t>Приобретение учебников, учебных пособий, средств обучения и воспитания, необходимых для оснащения муниципальных общеобразовательных организаций в Иркутской области</t>
  </si>
  <si>
    <t>1.2.3.4</t>
  </si>
  <si>
    <t>МБУ "Методический центр"</t>
  </si>
  <si>
    <t>1.2.3.12</t>
  </si>
  <si>
    <t>1.2.3.13</t>
  </si>
  <si>
    <t>1.2.3.14</t>
  </si>
  <si>
    <t>1.2.4</t>
  </si>
  <si>
    <t>1.2.4.1</t>
  </si>
  <si>
    <t>1.2.4.2</t>
  </si>
  <si>
    <t>1.3</t>
  </si>
  <si>
    <t>Развитие общего образования в соответствии с требованиями федеральных государственных образовательных стандартов</t>
  </si>
  <si>
    <t>1.3.1</t>
  </si>
  <si>
    <t>Развитие муниципальной системы оценки качества образования</t>
  </si>
  <si>
    <t>выполнение мероприятий: да – 1, нет - 0</t>
  </si>
  <si>
    <t>Обеспечение материальной базы  пунктов приема экзаменов</t>
  </si>
  <si>
    <t>функционирование пунктов: да – 1, нет – 0</t>
  </si>
  <si>
    <t>1.3.2</t>
  </si>
  <si>
    <t>Обеспечение деятельности психолого-медико-педагогической комиссии</t>
  </si>
  <si>
    <t>отдел дошкольного и дополнительного  образования Управления образования МКУ "Комитет социальной политики  города Тулуна"</t>
  </si>
  <si>
    <t>1.3.2.1</t>
  </si>
  <si>
    <t>Организация  деятельности психолого-медико-педагогической комиссии</t>
  </si>
  <si>
    <t>обеспечение деятельности комиссии: да-1, нет - 0</t>
  </si>
  <si>
    <t>1.4</t>
  </si>
  <si>
    <t>Поддержка педагогических работников муниципальных образовательных организаций</t>
  </si>
  <si>
    <t xml:space="preserve"> Управление образования МКУ "Комитет социальной политики  города Тулуна"</t>
  </si>
  <si>
    <t>количество участников</t>
  </si>
  <si>
    <t>1.4.1</t>
  </si>
  <si>
    <t>Проведение педагогических конференций, семинаров</t>
  </si>
  <si>
    <t>1.4.1.1</t>
  </si>
  <si>
    <t>Проведение августовской педагогической конференции</t>
  </si>
  <si>
    <t>1.4.1.2</t>
  </si>
  <si>
    <t>Профессиональный праздник "День учителя"</t>
  </si>
  <si>
    <t>1.4.1.3</t>
  </si>
  <si>
    <t>1.4.1.4</t>
  </si>
  <si>
    <t>1.4.1.5</t>
  </si>
  <si>
    <t>1.4.1.6</t>
  </si>
  <si>
    <t>Методическая неделя классных руководителей</t>
  </si>
  <si>
    <t>1.4.2</t>
  </si>
  <si>
    <t>Проведение муниципальных профессиональных конкурсов, участие в профессиональных конкурсах различного уровня (региональный, федеральный)</t>
  </si>
  <si>
    <t>1.4.2.1</t>
  </si>
  <si>
    <t>Конкурс хорового пения "Битва хоров"</t>
  </si>
  <si>
    <t>1.4.2.3</t>
  </si>
  <si>
    <t>1.4.2.4</t>
  </si>
  <si>
    <t>Неделя молодых специалистов</t>
  </si>
  <si>
    <t>1.4.2.5</t>
  </si>
  <si>
    <t>количество победителей и призеров</t>
  </si>
  <si>
    <t>1.4.2.6</t>
  </si>
  <si>
    <t>1.4.2.7</t>
  </si>
  <si>
    <t>1.4.3</t>
  </si>
  <si>
    <t xml:space="preserve">Профессиональная подготовка, переподготовка и повышение квалификации </t>
  </si>
  <si>
    <t>Муниципальные образовательные учреждения</t>
  </si>
  <si>
    <t>1.4.4</t>
  </si>
  <si>
    <t>Поздравление работников сферы образования к юбилейным и памятным датам</t>
  </si>
  <si>
    <t>1.4.5</t>
  </si>
  <si>
    <t>Социальная выплата (бесплатный проезд один раз в год на поезда дальнего следования из города Иркутск до города Тулун) студентам целевого обучения в педагогическом институте Федерального государственного бюджетного образовательного учреждения высшего профессионального образования «Иркутский государственный университет»</t>
  </si>
  <si>
    <t>1.4.6</t>
  </si>
  <si>
    <t>1.5</t>
  </si>
  <si>
    <t>Обеспечение бесплатным двухразовым питанием обучающихся с ограниченными возможностями здоровья в муниципальных общеобразовательных учреждениях в Иркутской области</t>
  </si>
  <si>
    <t>Управление образования Комитета социальной политики администрации городского округа</t>
  </si>
  <si>
    <t>1.6</t>
  </si>
  <si>
    <t xml:space="preserve">Осуществление областных государственных полномочий  по обеспечению бесплатным двухразовым питанием детей-инвалидов </t>
  </si>
  <si>
    <t>1.7</t>
  </si>
  <si>
    <t>Обеспечение бесплатным питьевым молоком обучающихся 1-4 классов муниципальных общеобразовательных организаций</t>
  </si>
  <si>
    <t>1.8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</si>
  <si>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</si>
  <si>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1.9</t>
  </si>
  <si>
    <t>МБОУ "Новая Эра"</t>
  </si>
  <si>
    <t>2</t>
  </si>
  <si>
    <t>Подпрограмма "Способные и талантливые дети"</t>
  </si>
  <si>
    <t>2.1</t>
  </si>
  <si>
    <t>Организация и проведение мероприятий, направленных на поддержку способных и одаренных детей</t>
  </si>
  <si>
    <t>2.1.1</t>
  </si>
  <si>
    <t>Проведение интеллектуальных, творческих конкурсов для детей</t>
  </si>
  <si>
    <t>количество награжденных</t>
  </si>
  <si>
    <t>2.1.1.1</t>
  </si>
  <si>
    <t>Муниципальный интеллектуальный конкурс среди дошкольников "Знай-ка"</t>
  </si>
  <si>
    <t>количество награждённых воспитанников</t>
  </si>
  <si>
    <t>2.1.1.2</t>
  </si>
  <si>
    <t>Всероссийская олимпиада школьников</t>
  </si>
  <si>
    <t>2.1.1.3</t>
  </si>
  <si>
    <t>Слёт отличников для обучающихся начальных классов</t>
  </si>
  <si>
    <t>2.1.1.4</t>
  </si>
  <si>
    <t>Городской конкурс "Ученик года"</t>
  </si>
  <si>
    <t>МБУ "Методический центр""</t>
  </si>
  <si>
    <t>количество победителей и призёров</t>
  </si>
  <si>
    <t>2.1.1.5</t>
  </si>
  <si>
    <t>Интеллектуальный марафон для обучающихся НОО "Умники и умницы"</t>
  </si>
  <si>
    <t>2.1.1.6</t>
  </si>
  <si>
    <t>Интеллектуальный марафон для обучающихся 7 - 8 классов</t>
  </si>
  <si>
    <t>2.1.1.7</t>
  </si>
  <si>
    <t>Конкурс проектов для дошкольников</t>
  </si>
  <si>
    <t>2.1.1.8</t>
  </si>
  <si>
    <t>Фестиваль "Символ года"</t>
  </si>
  <si>
    <t>2.1.2</t>
  </si>
  <si>
    <t>Именная стипендия мэра городского округа обучающимся муниципальных общеобразовательных учреждений</t>
  </si>
  <si>
    <t>количество стипендиатов</t>
  </si>
  <si>
    <t>2.1.3</t>
  </si>
  <si>
    <t>Обеспечение участия обучающихся в областных мероприятиях</t>
  </si>
  <si>
    <t>2.1.3.1</t>
  </si>
  <si>
    <t>2.1.3.2</t>
  </si>
  <si>
    <t>2.1.3.3</t>
  </si>
  <si>
    <t>Участие в работе сессии областного детского парламента</t>
  </si>
  <si>
    <t>2.1.3.4</t>
  </si>
  <si>
    <t>Участие в областном конкурсе - фестивале юные инспектора движения "Безопасное колесо"</t>
  </si>
  <si>
    <t>2.1.3.5</t>
  </si>
  <si>
    <t>2.1.3.6</t>
  </si>
  <si>
    <t>2.1.3.7</t>
  </si>
  <si>
    <t>2.1.3.8</t>
  </si>
  <si>
    <t>Участие в межрегиональном байкальском детском форуме</t>
  </si>
  <si>
    <t>2.1.4</t>
  </si>
  <si>
    <t>Встреча мэра с выпускниками медалистами</t>
  </si>
  <si>
    <t>2.2</t>
  </si>
  <si>
    <t>Проведение городских конкурсов и мероприятий</t>
  </si>
  <si>
    <t>Управления образования МКУ "Комитет социальной политики  города Тулуна"</t>
  </si>
  <si>
    <t>количество мероприятий</t>
  </si>
  <si>
    <t>2.2.1</t>
  </si>
  <si>
    <t>Проведение спортивных соревнований и состязаний, конкурсов по пожарной безопасности и безопасности дорожного движения</t>
  </si>
  <si>
    <t>2.2.1.1</t>
  </si>
  <si>
    <t>Конкурс  по профилактике дорожно- транспортного травматизма у детей «Зеленый огонек»</t>
  </si>
  <si>
    <t>2.2.1.2</t>
  </si>
  <si>
    <t>количество команд участников</t>
  </si>
  <si>
    <t>2.2.1.3</t>
  </si>
  <si>
    <t>Городской туристический слёт школьников</t>
  </si>
  <si>
    <t>2.2.1.4</t>
  </si>
  <si>
    <t>Учебные сборы с обучающимися муниципальных общеобразовательных организаций по основам военной службы и начальным знаниям в области обороны</t>
  </si>
  <si>
    <t>2.2.1.5</t>
  </si>
  <si>
    <t>Проведение муниципального этапа Президентских состязаний</t>
  </si>
  <si>
    <t>2.2.1.6</t>
  </si>
  <si>
    <t>Спартакиада спортивных клубов ОО</t>
  </si>
  <si>
    <t>2.2.1.7</t>
  </si>
  <si>
    <t>Участие в региональном этапе Всероссийских спортивных  соревнованиях школьников "Президентские состязания"</t>
  </si>
  <si>
    <t>2.2.1.8</t>
  </si>
  <si>
    <t>Спортивный праздник "Подведем итоги"</t>
  </si>
  <si>
    <t>2.2.1.9</t>
  </si>
  <si>
    <t>Спартакиада дошкольников</t>
  </si>
  <si>
    <t>2.2.2</t>
  </si>
  <si>
    <t>Проведение городских мероприятий для обучающихся</t>
  </si>
  <si>
    <t>2.2.2.1</t>
  </si>
  <si>
    <t>Организация и проведение городского праздника "Последний звонок"</t>
  </si>
  <si>
    <t>2.2.2.2</t>
  </si>
  <si>
    <t>Городская читательская конференция</t>
  </si>
  <si>
    <t>2.2.2.3</t>
  </si>
  <si>
    <t>Конкурс чтецов среди школьников</t>
  </si>
  <si>
    <t>2.2.2.4</t>
  </si>
  <si>
    <t>Конкурс чтецов среди дошкольников</t>
  </si>
  <si>
    <t>2.2.2.5</t>
  </si>
  <si>
    <t>Фестиваль детско-юношеского творчества "Весна Победы"</t>
  </si>
  <si>
    <t>3</t>
  </si>
  <si>
    <t>Подпрограмма "Отдых и оздоровление детей"</t>
  </si>
  <si>
    <t>3.1</t>
  </si>
  <si>
    <t>Организация питания детей в оздоровительных лагерях с дневным пребыванием детей</t>
  </si>
  <si>
    <t>количество обучающихся</t>
  </si>
  <si>
    <t>3.1.1</t>
  </si>
  <si>
    <t>Организация питания детей в оздоровительных лагерях с дневным пребыванием детей (летний период)</t>
  </si>
  <si>
    <t>муниципальные образовательные организации</t>
  </si>
  <si>
    <t>3.1.2</t>
  </si>
  <si>
    <t>Финансирование питания детей в оздоровительных лагерях с дневным пребыванием детей в части расходных обязательств по договору с Министерством социального развития опеки и попечительства Иркутской области</t>
  </si>
  <si>
    <t>МБОУ СОШ №19</t>
  </si>
  <si>
    <t>3.2</t>
  </si>
  <si>
    <t>Организация временных дополнительных рабочих мест для несовершеннолетних в общеобразовательных учреждениях города</t>
  </si>
  <si>
    <t>количество созданных рабочих мест</t>
  </si>
  <si>
    <t>4</t>
  </si>
  <si>
    <t>Основное мероприятие "Организационно-методическое обеспечение деятельности образовательных учреждений"</t>
  </si>
  <si>
    <t>4.1</t>
  </si>
  <si>
    <t>5</t>
  </si>
  <si>
    <t>отдел дошкольного и дополнительного образования Управления образования МКУ "Комитет социальной политики  города Тулуна"</t>
  </si>
  <si>
    <t>муниципальные учреждения дополнительного образования, коммерческие учреждения</t>
  </si>
  <si>
    <t>ИТОГО по программе</t>
  </si>
  <si>
    <t xml:space="preserve"> </t>
  </si>
  <si>
    <t>Предоставление методического обеспечения образовательной деятельности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</si>
  <si>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</si>
  <si>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Обеспечение услуг дополнительного образования, включенных в муниципальный социальный заказ</t>
  </si>
  <si>
    <t>2.1.1.9</t>
  </si>
  <si>
    <t>2.1.3.9</t>
  </si>
  <si>
    <t>ГОРОДА ТУЛУНА "ОБРАЗОВАНИЕ" НА 2024 ГОД</t>
  </si>
  <si>
    <t>01.2024</t>
  </si>
  <si>
    <t>12.2024</t>
  </si>
  <si>
    <t>муниципальные дошкольные образовательные учреждения</t>
  </si>
  <si>
    <t>1.1.6</t>
  </si>
  <si>
    <t>Субсидии дошкольным образовательным организациям за присмотр и уход за детьми-инвалидами, детьми-сиротами и детьми, оставшимися без попечения родителей, обучающимися в муниципальных образовательных организациях, реализующих образовательную программу дошкольного образования</t>
  </si>
  <si>
    <t>1.1.7</t>
  </si>
  <si>
    <t>Капитальный ремонт МБДОУ «Теремок», расположенного по адресу: Иркутская область, город Тулун, Дачная улица, 8</t>
  </si>
  <si>
    <t>МБДОУ "Теремок"</t>
  </si>
  <si>
    <t>Капитальный ремонт МБОУ СОШ №1, расположенного по адресу: Иркутская область, город Тулун, Ленина улица, 101</t>
  </si>
  <si>
    <t>Монтаж АПС в спортивном зале МБОУ СОШ №4</t>
  </si>
  <si>
    <t>МБОУ СОШ № 4</t>
  </si>
  <si>
    <t xml:space="preserve">Брендирование, приобретение мебели, оформление кабинетов для размещения "Точек роста" </t>
  </si>
  <si>
    <t>1.3.3</t>
  </si>
  <si>
    <t>Конкурс среди образовательных учреждений по организации питания</t>
  </si>
  <si>
    <t>Межмуниципальная педагогическая конференция</t>
  </si>
  <si>
    <t>Челлендж мастер-классов "Учить интеремно!"</t>
  </si>
  <si>
    <t>Муниципальный конкурс "Премия наставникам"</t>
  </si>
  <si>
    <t>Муниципальный конкурс "Ярмарка педагогических идей"</t>
  </si>
  <si>
    <t>1.4.7</t>
  </si>
  <si>
    <t>Ежемесячная доплата педагогическим работникам молодым специалистам, впервые приступившим к работе на должностях педагогических работников в муниципальных образовательных учреждениях</t>
  </si>
  <si>
    <t>Комитет социальной политики администрации городского округа муниципальным образованием - "город Тулун"</t>
  </si>
  <si>
    <t>Участие в региональном этапе всероссийского конкурса юных чтецов "Живая классика"</t>
  </si>
  <si>
    <t>Конкурс театральных постановок в дошкольных образовательных учреждениях</t>
  </si>
  <si>
    <t>2.2.2.6</t>
  </si>
  <si>
    <t>Муниципальный шахматный турнир среди школьников</t>
  </si>
  <si>
    <t>06.2024</t>
  </si>
  <si>
    <t>02.2024</t>
  </si>
  <si>
    <t>08.2024</t>
  </si>
  <si>
    <t>Проведение мероприятий в образовательных учреждениях, направленных на обеспечение антитеррористической,  пожарной и санитарной безопасности</t>
  </si>
  <si>
    <t>1.2.4.3</t>
  </si>
  <si>
    <t>1.2.4.4</t>
  </si>
  <si>
    <t>1.2.4.5</t>
  </si>
  <si>
    <t>Монтаж системы оповещения МБОУ СОШ № 4</t>
  </si>
  <si>
    <t>Монтаж системы оповещения МБОУ СОШ № 19</t>
  </si>
  <si>
    <t>МБОУ СОШ № 1</t>
  </si>
  <si>
    <t xml:space="preserve"> МБОУ СОШ № 4</t>
  </si>
  <si>
    <t>МБОУ СОШ № 6</t>
  </si>
  <si>
    <t>МБОУ СОШ № 7</t>
  </si>
  <si>
    <t>МБОУ СОШ № 19</t>
  </si>
  <si>
    <t>1.2.3.5</t>
  </si>
  <si>
    <t>1.2.3.6</t>
  </si>
  <si>
    <t>05.2024</t>
  </si>
  <si>
    <t>07.2024</t>
  </si>
  <si>
    <t>1.2.4.7</t>
  </si>
  <si>
    <t>1.2.4.8</t>
  </si>
  <si>
    <t>МБОУ СОШ № 25</t>
  </si>
  <si>
    <t>03.2024</t>
  </si>
  <si>
    <t>09.2024</t>
  </si>
  <si>
    <t>10.2024</t>
  </si>
  <si>
    <t>11.2024</t>
  </si>
  <si>
    <t>04.2024</t>
  </si>
  <si>
    <t>Городской аукцион  идей и предложений советников образовательных учреждений</t>
  </si>
  <si>
    <t>Муниципальная стажировочная площадка «Ступеньки к успеху»</t>
  </si>
  <si>
    <t>Компенсация стоимости аренды жилого помещения тренерам муниципального учреждения дополнительного образования города Тулуна</t>
  </si>
  <si>
    <t>МБОУ СОШ № 2</t>
  </si>
  <si>
    <t>2.1.3.10</t>
  </si>
  <si>
    <t>Участие в региональном этапе всероссийского конкурса юных чтецов "Живое слово"</t>
  </si>
  <si>
    <t>04.2023</t>
  </si>
  <si>
    <t>Городской конкурс отрядов ЮИД "Безопасное колесо"</t>
  </si>
  <si>
    <t>Организация транспортной доступности начального общего, основного общего, среднего общего образования муниципальных общеобразовательных учреждений города Тулуна</t>
  </si>
  <si>
    <t>Организация горячего питания обучающихся кадетских классов муниципального бюджетного общеобразовательного учреждения города Тулуна "Средняя общеобразовательная школа № 2 имени героя Советского Союза Н.Е. Сигаева"</t>
  </si>
  <si>
    <t>1.3.4</t>
  </si>
  <si>
    <t>Региональный родительский форум, посвященный Году семьи</t>
  </si>
  <si>
    <t>1.3.1.1</t>
  </si>
  <si>
    <t>1.2.1.3</t>
  </si>
  <si>
    <t>Замена оконных блоков в здании МАУ ДО "Кристалл"</t>
  </si>
  <si>
    <t>МАУ ДО "Кристалл"</t>
  </si>
  <si>
    <t>1.2.3.8</t>
  </si>
  <si>
    <t>Приобретение радиаторов отопления в МАДОУ "Детский сад "Лучик"</t>
  </si>
  <si>
    <t>МАДОУ "Детский сад "Лучик"</t>
  </si>
  <si>
    <t>1.2.3.7</t>
  </si>
  <si>
    <t>МБДОУ "Детский сад "Радуга"</t>
  </si>
  <si>
    <t>1.2.3.9</t>
  </si>
  <si>
    <t>1.2.3.10</t>
  </si>
  <si>
    <t>Материально-техническое оснащение к Юбилейной дате МБОУ СОШ № 19</t>
  </si>
  <si>
    <t>Материально-техническое оснащение к Юбилейной дате МБДОУ "Детский сад "Аленушка"</t>
  </si>
  <si>
    <t>МБДОУ "Детский сад "Аленушка"</t>
  </si>
  <si>
    <t>Финансовая поддержка реализации инициативных проектов</t>
  </si>
  <si>
    <t>1.10</t>
  </si>
  <si>
    <t>1.10.1</t>
  </si>
  <si>
    <t>1.10.2</t>
  </si>
  <si>
    <t>Финансовая поддержка реализации инициативного проекта "Благоустройство спортивной площадки МБОУ СОШ №25"</t>
  </si>
  <si>
    <t>Финансовая поддержка реализации инициативного проекта "Школа Роста# ЯрчеЗарницы"</t>
  </si>
  <si>
    <t>1164870,1*</t>
  </si>
  <si>
    <t>884810,7*</t>
  </si>
  <si>
    <t>6208899,3**</t>
  </si>
  <si>
    <t>2.1.1.10</t>
  </si>
  <si>
    <t xml:space="preserve">Муниципальный смотр-конкурс строя и песни "Ай, да парни молодцы!" </t>
  </si>
  <si>
    <t>Выполнение проекта на строительство 4-х одноэтажных однотипных нежилых зданий из оцилиндрованного бревна МАУ ДО г. Тулуна "ДХШ"</t>
  </si>
  <si>
    <t>МАУ ДО г. Тулуна "ДХШ"</t>
  </si>
  <si>
    <t>1.2.2.2</t>
  </si>
  <si>
    <t>1.3.5</t>
  </si>
  <si>
    <t>Муниципальный родительский форум, посвященный Году семьи</t>
  </si>
  <si>
    <t>2.1.3.11</t>
  </si>
  <si>
    <t>Международный форум научной молодежи "Шаг в будущее"</t>
  </si>
  <si>
    <t>1.2.3.11</t>
  </si>
  <si>
    <t>Приобретение офисной мебели МАУ ДО "Кристалл"</t>
  </si>
  <si>
    <t>5.1</t>
  </si>
  <si>
    <t>2.1.3.12</t>
  </si>
  <si>
    <t>Участие в Национальном чемпионате по робототехнике в г. Красноярске</t>
  </si>
  <si>
    <t>Приобретение жарочного шкафа на пищеблок МБДОУ "Детский сад "Радуга"</t>
  </si>
  <si>
    <t>Приобретение стиральных машин в прачечную МАДОУ "ЦРР "Жемчужинка"</t>
  </si>
  <si>
    <t>МАДОУ "ЦРР "Жемчужинка"</t>
  </si>
  <si>
    <t>Приобретение сушильной машины в прачечную МАДОУ "ЦРР "Жемчужинка"</t>
  </si>
  <si>
    <t>2.1.3.13</t>
  </si>
  <si>
    <t>Участие во Всероссийском конкурсе "История местного самоуправления моего края" г. Москва</t>
  </si>
  <si>
    <t>1.3.1.2</t>
  </si>
  <si>
    <t>Услуги по проведению независимой оценки качества условий осуществления образовательной деятельности муниципальных образовательных организаций, расположенных на территории города Тулуна и находящихся в ведении исполнительных органов местного самоуправления в 2024 году</t>
  </si>
  <si>
    <t>Участие в XXIV областном конкурсе "Лучший ученик года"</t>
  </si>
  <si>
    <t>МБОУ ООШ № 5</t>
  </si>
  <si>
    <t>Оснащение материально-технической базы МБОУ ООШ № 5</t>
  </si>
  <si>
    <t>1457673,9*</t>
  </si>
  <si>
    <t>7969452,2**</t>
  </si>
  <si>
    <t>248143,0*</t>
  </si>
  <si>
    <t>1415045,4**</t>
  </si>
  <si>
    <t>1153500,0*</t>
  </si>
  <si>
    <t>Выполнение работ по пересчету сметной стоимости объекта "1-этап реконструкции - Спортивный зал по адресу: Иркутская область, г. Тулун, ул. Жданова, 1Б, МБОУ СОШ № 6"</t>
  </si>
  <si>
    <t>1.2.1.4</t>
  </si>
  <si>
    <t>Проведение обследования строительных конструкций здания (кровли) МБОУ СОШ "Новая Эра"</t>
  </si>
  <si>
    <t>МБОУ СОШ "Новая Эра"</t>
  </si>
  <si>
    <t>1.2.4.6</t>
  </si>
  <si>
    <t>Губернаторский бал золотых медалистов Иркутской области 2024</t>
  </si>
  <si>
    <t>Проектно-образовательный интенсив "Флагманская школа"</t>
  </si>
  <si>
    <t>Оснащение въездов на объект (территорию) воротами, обеспечивающими жесткую фиксацию их створок в закрытом положении, и управление контролем доступа на объект.</t>
  </si>
  <si>
    <t>МБДОУ "ЦРР - детский сад "Гармония"</t>
  </si>
  <si>
    <t>1.2.3.15</t>
  </si>
  <si>
    <t>Приобретение морозильного ларя на пищеблок МБДОУ "ЦРР - детский сад "Гармония"</t>
  </si>
  <si>
    <t>1.2.1.5</t>
  </si>
  <si>
    <t>Разработка ПСД капитального ремонта кровли над  спортивным и зрительным залом Блоков "Е" и "Д" МБОУ СОШ "Новая Эра"</t>
  </si>
  <si>
    <t>1.2.1.6</t>
  </si>
  <si>
    <t>Ремонт полов в кабинете № 10 МБОУ СОШ № 25</t>
  </si>
  <si>
    <t>МБДОУ "Детский сад "Карамелька"</t>
  </si>
  <si>
    <t>1.2.1.7</t>
  </si>
  <si>
    <t>Переоборудование системы фильтрации, обеззараживания, дезинфекции бассейна в МБДОУ "Детский сад "Карамелька</t>
  </si>
  <si>
    <t>1.2.3.16</t>
  </si>
  <si>
    <t>Семейный Фестиваль Первых</t>
  </si>
  <si>
    <t>2.1.1.11</t>
  </si>
  <si>
    <t>Муниципальный конкурс "Битва орлят"</t>
  </si>
  <si>
    <t>1.1.8</t>
  </si>
  <si>
    <t>Oбеспечение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</si>
  <si>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2.1.1.12</t>
  </si>
  <si>
    <t>Ремонт спортивной площадки МБОУ СОШ № 25</t>
  </si>
  <si>
    <t>Частичный капитальный ремонт системы электроснабжения в здании МБОУ СОШ № 6</t>
  </si>
  <si>
    <t>Муниципальный этап Чемпионата по оказанию первой помощи</t>
  </si>
  <si>
    <t>Материально-техническое оснащение к юбилейной дате МБДОУ "Детский сад "Антошка"</t>
  </si>
  <si>
    <t>1.2.3.17</t>
  </si>
  <si>
    <t>Материально-техническое оснащение к юбилейной дате МБДОУ "Детский сад "Радуга"</t>
  </si>
  <si>
    <t>1.2.1.10</t>
  </si>
  <si>
    <t>Монтаж и ввод в эксплуатацию оборудования системы автоматически распашных ворот</t>
  </si>
  <si>
    <t>21.4.2.2</t>
  </si>
  <si>
    <t>2.1.3.14</t>
  </si>
  <si>
    <t>Участие в региональном турнире юных математиков памяти А.А. Кошкина</t>
  </si>
  <si>
    <t>Зональный этап регионального фестиваля театрального искусства "Байкальская школьная классика"</t>
  </si>
  <si>
    <t>2.1.1.13</t>
  </si>
  <si>
    <t>Участие в региональном мероприятии Смена "Медиаточка. Байкал"</t>
  </si>
  <si>
    <t>«Участие в конференции регионального отделения Движения первых»</t>
  </si>
  <si>
    <t>Участие в Фестивале безопасности детей и молодежи</t>
  </si>
  <si>
    <t>Утепление помещения для охраны в здании МБОУ СОШ № 19 по ул. Блюхера, 60</t>
  </si>
  <si>
    <t>1.2.2.4</t>
  </si>
  <si>
    <t>Государственная экспертиза проектной документации "Спортивный зал по адресу: Иркутская область, г. Тулун, ул. Жданова, 1Б, МБОУ СОШ № 6"</t>
  </si>
  <si>
    <t>1145736,3*</t>
  </si>
  <si>
    <t>1523315,7*</t>
  </si>
  <si>
    <t>1141636,3*</t>
  </si>
  <si>
    <t>289540,1*</t>
  </si>
  <si>
    <t>133813,4*</t>
  </si>
  <si>
    <t>882319,9*</t>
  </si>
  <si>
    <t>1161766,8*</t>
  </si>
  <si>
    <t>952983,6*</t>
  </si>
  <si>
    <t>957473,2*</t>
  </si>
  <si>
    <t>165577,2*</t>
  </si>
  <si>
    <r>
      <t>1177889,7</t>
    </r>
    <r>
      <rPr>
        <sz val="9"/>
        <color theme="1"/>
        <rFont val="Courier New"/>
        <family val="3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</si>
</sst>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b/>
      <sz val="15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Courier New"/>
      <family val="3"/>
      <charset val="204"/>
    </font>
    <font>
      <sz val="14"/>
      <color theme="1"/>
      <name val="Arial"/>
      <family val="2"/>
      <charset val="204"/>
    </font>
    <font>
      <sz val="9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6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64" fontId="6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2"/>
  <sheetViews>
    <sheetView tabSelected="1" zoomScale="87" zoomScaleNormal="87" workbookViewId="0">
      <selection activeCell="O6" sqref="A1:XFD6"/>
    </sheetView>
  </sheetViews>
  <sheetFormatPr defaultColWidth="8.85546875" defaultRowHeight="12.75" x14ac:dyDescent="0.2"/>
  <cols>
    <col min="1" max="1" width="12.7109375" style="17" customWidth="1"/>
    <col min="2" max="2" width="25.140625" style="18" customWidth="1"/>
    <col min="3" max="3" width="17.7109375" style="19" customWidth="1"/>
    <col min="4" max="4" width="17.7109375" style="20" customWidth="1"/>
    <col min="5" max="5" width="22.85546875" style="20" customWidth="1"/>
    <col min="6" max="7" width="10" style="17" customWidth="1"/>
    <col min="8" max="8" width="16.140625" style="21" customWidth="1"/>
    <col min="9" max="9" width="11.85546875" style="22" customWidth="1"/>
    <col min="10" max="10" width="11.28515625" style="23" customWidth="1"/>
    <col min="11" max="11" width="12.42578125" style="23" customWidth="1"/>
    <col min="12" max="12" width="10.28515625" style="23" customWidth="1"/>
    <col min="13" max="13" width="7.140625" style="23" customWidth="1"/>
    <col min="14" max="14" width="13.140625" style="23" customWidth="1"/>
    <col min="15" max="15" width="8.85546875" style="6"/>
    <col min="16" max="16" width="15.140625" style="6" customWidth="1"/>
    <col min="17" max="16384" width="8.85546875" style="6"/>
  </cols>
  <sheetData>
    <row r="1" spans="1:16" s="4" customFormat="1" ht="15" x14ac:dyDescent="0.25">
      <c r="A1" s="1"/>
      <c r="B1" s="24"/>
      <c r="C1" s="24"/>
      <c r="D1" s="24"/>
      <c r="E1" s="2"/>
      <c r="F1" s="1"/>
      <c r="G1" s="1"/>
      <c r="H1" s="3"/>
      <c r="I1" s="5"/>
      <c r="J1" s="79"/>
      <c r="K1" s="79"/>
      <c r="L1" s="79"/>
      <c r="M1" s="79"/>
      <c r="N1" s="79"/>
    </row>
    <row r="2" spans="1:16" s="4" customFormat="1" ht="15" x14ac:dyDescent="0.25">
      <c r="A2" s="1"/>
      <c r="B2" s="24"/>
      <c r="C2" s="24"/>
      <c r="D2" s="24"/>
      <c r="E2" s="2"/>
      <c r="F2" s="1"/>
      <c r="G2" s="1"/>
      <c r="H2" s="3"/>
      <c r="I2" s="5"/>
      <c r="J2" s="80"/>
      <c r="K2" s="80"/>
      <c r="L2" s="80"/>
      <c r="M2" s="80"/>
      <c r="N2" s="80"/>
    </row>
    <row r="3" spans="1:16" s="4" customFormat="1" ht="19.5" x14ac:dyDescent="0.3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6" s="4" customFormat="1" ht="19.5" x14ac:dyDescent="0.3">
      <c r="A4" s="81" t="s">
        <v>240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6" s="4" customFormat="1" ht="13.5" customHeight="1" x14ac:dyDescent="0.3">
      <c r="A5" s="26"/>
      <c r="B5" s="26"/>
      <c r="C5" s="26"/>
      <c r="D5" s="26"/>
      <c r="E5" s="25"/>
      <c r="F5" s="26"/>
      <c r="G5" s="26"/>
      <c r="H5" s="26"/>
      <c r="I5" s="26"/>
      <c r="J5" s="26"/>
      <c r="K5" s="26"/>
      <c r="L5" s="26"/>
      <c r="M5" s="26"/>
      <c r="N5" s="26"/>
    </row>
    <row r="6" spans="1:16" ht="30" customHeight="1" x14ac:dyDescent="0.2">
      <c r="A6" s="82" t="s">
        <v>2</v>
      </c>
      <c r="B6" s="82" t="s">
        <v>3</v>
      </c>
      <c r="C6" s="82" t="s">
        <v>4</v>
      </c>
      <c r="D6" s="82" t="s">
        <v>5</v>
      </c>
      <c r="E6" s="84" t="s">
        <v>6</v>
      </c>
      <c r="F6" s="82" t="s">
        <v>7</v>
      </c>
      <c r="G6" s="82"/>
      <c r="H6" s="83" t="s">
        <v>8</v>
      </c>
      <c r="I6" s="83" t="s">
        <v>9</v>
      </c>
      <c r="J6" s="83" t="s">
        <v>10</v>
      </c>
      <c r="K6" s="83"/>
      <c r="L6" s="83"/>
      <c r="M6" s="83"/>
      <c r="N6" s="83"/>
    </row>
    <row r="7" spans="1:16" ht="73.5" customHeight="1" x14ac:dyDescent="0.2">
      <c r="A7" s="82"/>
      <c r="B7" s="82"/>
      <c r="C7" s="82"/>
      <c r="D7" s="82"/>
      <c r="E7" s="85"/>
      <c r="F7" s="27" t="s">
        <v>11</v>
      </c>
      <c r="G7" s="27" t="s">
        <v>12</v>
      </c>
      <c r="H7" s="83"/>
      <c r="I7" s="83"/>
      <c r="J7" s="28" t="s">
        <v>13</v>
      </c>
      <c r="K7" s="28" t="s">
        <v>14</v>
      </c>
      <c r="L7" s="28" t="s">
        <v>15</v>
      </c>
      <c r="M7" s="28" t="s">
        <v>16</v>
      </c>
      <c r="N7" s="28" t="s">
        <v>0</v>
      </c>
    </row>
    <row r="8" spans="1:16" ht="13.5" x14ac:dyDescent="0.2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7">
        <v>6</v>
      </c>
      <c r="G8" s="27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</row>
    <row r="9" spans="1:16" ht="81" x14ac:dyDescent="0.2">
      <c r="A9" s="46" t="s">
        <v>17</v>
      </c>
      <c r="B9" s="11" t="s">
        <v>18</v>
      </c>
      <c r="C9" s="11" t="s">
        <v>19</v>
      </c>
      <c r="D9" s="11"/>
      <c r="E9" s="47"/>
      <c r="F9" s="46" t="s">
        <v>241</v>
      </c>
      <c r="G9" s="46" t="s">
        <v>242</v>
      </c>
      <c r="H9" s="47" t="s">
        <v>20</v>
      </c>
      <c r="I9" s="47" t="s">
        <v>20</v>
      </c>
      <c r="J9" s="12">
        <f>SUM(J10+J19+J64+J73+J94+J95+J96+J97+J98+J99)</f>
        <v>289540.10000000003</v>
      </c>
      <c r="K9" s="12">
        <f>SUM(K10+K19+K64+K73+K94+K95+K96+K97+K98+K99)</f>
        <v>1161766.7999999998</v>
      </c>
      <c r="L9" s="12">
        <f>SUM(L10+L19+L64+L73+L94+L95+L96+L97+L98+L99)</f>
        <v>71992.800000000003</v>
      </c>
      <c r="M9" s="12">
        <f>SUM(M10+M19+M64+M73+M94+M95+M96+M97+M98+M99)</f>
        <v>0</v>
      </c>
      <c r="N9" s="12">
        <f>J9+K9+L9+M9</f>
        <v>1523299.7</v>
      </c>
    </row>
    <row r="10" spans="1:16" ht="81" x14ac:dyDescent="0.2">
      <c r="A10" s="46" t="s">
        <v>21</v>
      </c>
      <c r="B10" s="11" t="s">
        <v>22</v>
      </c>
      <c r="C10" s="11" t="s">
        <v>19</v>
      </c>
      <c r="D10" s="11"/>
      <c r="E10" s="47"/>
      <c r="F10" s="46" t="s">
        <v>241</v>
      </c>
      <c r="G10" s="46" t="s">
        <v>242</v>
      </c>
      <c r="H10" s="47" t="s">
        <v>20</v>
      </c>
      <c r="I10" s="47" t="s">
        <v>20</v>
      </c>
      <c r="J10" s="12">
        <f>SUM(J11+J12+J13+J14+J15+J16+J17+J18)</f>
        <v>272812</v>
      </c>
      <c r="K10" s="12">
        <f t="shared" ref="K10:L10" si="0">SUM(K11+K12+K13+K14+K15+K16+K17+K18)</f>
        <v>985785.7</v>
      </c>
      <c r="L10" s="12">
        <f t="shared" si="0"/>
        <v>50246.5</v>
      </c>
      <c r="M10" s="12">
        <f t="shared" ref="M10" si="1">SUM(M11+M12+M13+M14+M15+M16+M17+M18)</f>
        <v>0</v>
      </c>
      <c r="N10" s="12">
        <f t="shared" ref="N10:N22" si="2">SUM(J10+K10+L10+M10)</f>
        <v>1308844.2</v>
      </c>
    </row>
    <row r="11" spans="1:16" ht="54" x14ac:dyDescent="0.2">
      <c r="A11" s="71" t="s">
        <v>23</v>
      </c>
      <c r="B11" s="11" t="s">
        <v>24</v>
      </c>
      <c r="C11" s="11"/>
      <c r="D11" s="11"/>
      <c r="E11" s="72" t="s">
        <v>243</v>
      </c>
      <c r="F11" s="71" t="s">
        <v>241</v>
      </c>
      <c r="G11" s="71" t="s">
        <v>242</v>
      </c>
      <c r="H11" s="72" t="s">
        <v>26</v>
      </c>
      <c r="I11" s="72">
        <v>2175</v>
      </c>
      <c r="J11" s="12">
        <v>45671</v>
      </c>
      <c r="K11" s="12">
        <v>441720.4</v>
      </c>
      <c r="L11" s="12">
        <v>0</v>
      </c>
      <c r="M11" s="12">
        <v>0</v>
      </c>
      <c r="N11" s="12">
        <f t="shared" si="2"/>
        <v>487391.4</v>
      </c>
      <c r="P11" s="77"/>
    </row>
    <row r="12" spans="1:16" ht="81" x14ac:dyDescent="0.2">
      <c r="A12" s="46" t="s">
        <v>27</v>
      </c>
      <c r="B12" s="11" t="s">
        <v>28</v>
      </c>
      <c r="C12" s="11"/>
      <c r="D12" s="11"/>
      <c r="E12" s="47" t="s">
        <v>29</v>
      </c>
      <c r="F12" s="46" t="s">
        <v>241</v>
      </c>
      <c r="G12" s="46" t="s">
        <v>242</v>
      </c>
      <c r="H12" s="47" t="s">
        <v>26</v>
      </c>
      <c r="I12" s="47">
        <v>5654</v>
      </c>
      <c r="J12" s="12">
        <v>97673.2</v>
      </c>
      <c r="K12" s="12">
        <v>543951.69999999995</v>
      </c>
      <c r="L12" s="12">
        <v>0</v>
      </c>
      <c r="M12" s="12">
        <v>0</v>
      </c>
      <c r="N12" s="12">
        <f t="shared" si="2"/>
        <v>641624.89999999991</v>
      </c>
      <c r="P12" s="77"/>
    </row>
    <row r="13" spans="1:16" ht="54" x14ac:dyDescent="0.2">
      <c r="A13" s="46" t="s">
        <v>30</v>
      </c>
      <c r="B13" s="11" t="s">
        <v>31</v>
      </c>
      <c r="C13" s="11"/>
      <c r="D13" s="11"/>
      <c r="E13" s="47" t="s">
        <v>32</v>
      </c>
      <c r="F13" s="46" t="s">
        <v>241</v>
      </c>
      <c r="G13" s="46" t="s">
        <v>242</v>
      </c>
      <c r="H13" s="47" t="s">
        <v>26</v>
      </c>
      <c r="I13" s="47">
        <v>1812</v>
      </c>
      <c r="J13" s="12">
        <v>127305</v>
      </c>
      <c r="K13" s="12">
        <v>0</v>
      </c>
      <c r="L13" s="12">
        <v>0</v>
      </c>
      <c r="M13" s="12">
        <v>0</v>
      </c>
      <c r="N13" s="12">
        <f t="shared" si="2"/>
        <v>127305</v>
      </c>
      <c r="P13" s="77"/>
    </row>
    <row r="14" spans="1:16" s="13" customFormat="1" ht="67.5" x14ac:dyDescent="0.2">
      <c r="A14" s="75" t="s">
        <v>33</v>
      </c>
      <c r="B14" s="11" t="s">
        <v>34</v>
      </c>
      <c r="C14" s="11"/>
      <c r="D14" s="11"/>
      <c r="E14" s="76" t="s">
        <v>29</v>
      </c>
      <c r="F14" s="75" t="s">
        <v>241</v>
      </c>
      <c r="G14" s="75" t="s">
        <v>242</v>
      </c>
      <c r="H14" s="76" t="s">
        <v>35</v>
      </c>
      <c r="I14" s="76">
        <v>237</v>
      </c>
      <c r="J14" s="12">
        <v>0</v>
      </c>
      <c r="K14" s="12">
        <v>0</v>
      </c>
      <c r="L14" s="12">
        <v>47223.199999999997</v>
      </c>
      <c r="M14" s="12">
        <v>0</v>
      </c>
      <c r="N14" s="12">
        <f t="shared" si="2"/>
        <v>47223.199999999997</v>
      </c>
    </row>
    <row r="15" spans="1:16" s="13" customFormat="1" ht="150" customHeight="1" x14ac:dyDescent="0.2">
      <c r="A15" s="46" t="s">
        <v>36</v>
      </c>
      <c r="B15" s="11" t="s">
        <v>37</v>
      </c>
      <c r="C15" s="11"/>
      <c r="D15" s="11"/>
      <c r="E15" s="47" t="s">
        <v>29</v>
      </c>
      <c r="F15" s="46" t="s">
        <v>241</v>
      </c>
      <c r="G15" s="46" t="s">
        <v>242</v>
      </c>
      <c r="H15" s="47" t="s">
        <v>35</v>
      </c>
      <c r="I15" s="47">
        <v>8</v>
      </c>
      <c r="J15" s="12">
        <v>0</v>
      </c>
      <c r="K15" s="12">
        <v>113.6</v>
      </c>
      <c r="L15" s="12">
        <v>2726.8</v>
      </c>
      <c r="M15" s="12">
        <v>0</v>
      </c>
      <c r="N15" s="12">
        <f t="shared" si="2"/>
        <v>2840.4</v>
      </c>
    </row>
    <row r="16" spans="1:16" s="13" customFormat="1" ht="234.75" customHeight="1" x14ac:dyDescent="0.2">
      <c r="A16" s="46" t="s">
        <v>244</v>
      </c>
      <c r="B16" s="11" t="s">
        <v>245</v>
      </c>
      <c r="C16" s="11"/>
      <c r="D16" s="11"/>
      <c r="E16" s="47" t="s">
        <v>243</v>
      </c>
      <c r="F16" s="46" t="s">
        <v>241</v>
      </c>
      <c r="G16" s="46" t="s">
        <v>242</v>
      </c>
      <c r="H16" s="47" t="s">
        <v>26</v>
      </c>
      <c r="I16" s="47">
        <v>97</v>
      </c>
      <c r="J16" s="12">
        <v>1246.2</v>
      </c>
      <c r="K16" s="12">
        <v>0</v>
      </c>
      <c r="L16" s="12">
        <v>0</v>
      </c>
      <c r="M16" s="12">
        <v>0</v>
      </c>
      <c r="N16" s="12">
        <f t="shared" si="2"/>
        <v>1246.2</v>
      </c>
    </row>
    <row r="17" spans="1:16" s="13" customFormat="1" ht="148.5" x14ac:dyDescent="0.2">
      <c r="A17" s="46" t="s">
        <v>246</v>
      </c>
      <c r="B17" s="11" t="s">
        <v>300</v>
      </c>
      <c r="C17" s="11"/>
      <c r="D17" s="11"/>
      <c r="E17" s="47" t="s">
        <v>29</v>
      </c>
      <c r="F17" s="46" t="s">
        <v>241</v>
      </c>
      <c r="G17" s="46" t="s">
        <v>242</v>
      </c>
      <c r="H17" s="47" t="s">
        <v>26</v>
      </c>
      <c r="I17" s="47">
        <v>544</v>
      </c>
      <c r="J17" s="12">
        <v>916.6</v>
      </c>
      <c r="K17" s="12">
        <v>0</v>
      </c>
      <c r="L17" s="12">
        <v>0</v>
      </c>
      <c r="M17" s="12">
        <v>0</v>
      </c>
      <c r="N17" s="12">
        <f t="shared" si="2"/>
        <v>916.6</v>
      </c>
    </row>
    <row r="18" spans="1:16" s="13" customFormat="1" ht="202.5" x14ac:dyDescent="0.2">
      <c r="A18" s="61" t="s">
        <v>379</v>
      </c>
      <c r="B18" s="11" t="s">
        <v>380</v>
      </c>
      <c r="C18" s="11"/>
      <c r="D18" s="11"/>
      <c r="E18" s="62" t="s">
        <v>29</v>
      </c>
      <c r="F18" s="61" t="s">
        <v>241</v>
      </c>
      <c r="G18" s="61" t="s">
        <v>242</v>
      </c>
      <c r="H18" s="62" t="s">
        <v>35</v>
      </c>
      <c r="I18" s="62">
        <v>8</v>
      </c>
      <c r="J18" s="12">
        <v>0</v>
      </c>
      <c r="K18" s="12">
        <v>0</v>
      </c>
      <c r="L18" s="12">
        <v>296.5</v>
      </c>
      <c r="M18" s="12">
        <v>0</v>
      </c>
      <c r="N18" s="12">
        <f t="shared" si="2"/>
        <v>296.5</v>
      </c>
    </row>
    <row r="19" spans="1:16" ht="81" x14ac:dyDescent="0.2">
      <c r="A19" s="46" t="s">
        <v>38</v>
      </c>
      <c r="B19" s="11" t="s">
        <v>39</v>
      </c>
      <c r="C19" s="11" t="s">
        <v>19</v>
      </c>
      <c r="D19" s="11"/>
      <c r="E19" s="47"/>
      <c r="F19" s="46" t="s">
        <v>241</v>
      </c>
      <c r="G19" s="46" t="s">
        <v>242</v>
      </c>
      <c r="H19" s="47" t="s">
        <v>40</v>
      </c>
      <c r="I19" s="54">
        <v>20</v>
      </c>
      <c r="J19" s="12">
        <f>SUM(J20+J31+J37+J55)</f>
        <v>11363.9</v>
      </c>
      <c r="K19" s="12">
        <f>SUM(K20+K31+K37+K55)</f>
        <v>155522.4</v>
      </c>
      <c r="L19" s="12">
        <f>SUM(L20+L31+L37+L55)</f>
        <v>0</v>
      </c>
      <c r="M19" s="12">
        <f>SUM(M20+M31+M37+M55)</f>
        <v>0</v>
      </c>
      <c r="N19" s="12">
        <f>SUM(J19+K19+L19+M19)</f>
        <v>166886.29999999999</v>
      </c>
    </row>
    <row r="20" spans="1:16" s="4" customFormat="1" ht="108" x14ac:dyDescent="0.25">
      <c r="A20" s="46" t="s">
        <v>41</v>
      </c>
      <c r="B20" s="11" t="s">
        <v>42</v>
      </c>
      <c r="C20" s="11"/>
      <c r="D20" s="11" t="s">
        <v>43</v>
      </c>
      <c r="E20" s="47"/>
      <c r="F20" s="46" t="s">
        <v>266</v>
      </c>
      <c r="G20" s="46" t="s">
        <v>242</v>
      </c>
      <c r="H20" s="47" t="s">
        <v>40</v>
      </c>
      <c r="I20" s="47">
        <v>8</v>
      </c>
      <c r="J20" s="12">
        <f>SUM(J21+J22+J23+J24+J25+J26+J27+J28+J29+J30)</f>
        <v>4326.9000000000005</v>
      </c>
      <c r="K20" s="12">
        <f t="shared" ref="K20:M20" si="3">SUM(K21+K22+K23+K24+K25+K26+K27+K28+K29+K30)</f>
        <v>0</v>
      </c>
      <c r="L20" s="12">
        <f t="shared" si="3"/>
        <v>0</v>
      </c>
      <c r="M20" s="12">
        <f t="shared" si="3"/>
        <v>0</v>
      </c>
      <c r="N20" s="12">
        <f>SUM(J20+K20+L20+M20)</f>
        <v>4326.9000000000005</v>
      </c>
      <c r="O20" s="78"/>
      <c r="P20" s="78"/>
    </row>
    <row r="21" spans="1:16" s="4" customFormat="1" ht="94.5" x14ac:dyDescent="0.25">
      <c r="A21" s="46" t="s">
        <v>44</v>
      </c>
      <c r="B21" s="11" t="s">
        <v>247</v>
      </c>
      <c r="C21" s="11"/>
      <c r="D21" s="11"/>
      <c r="E21" s="47" t="s">
        <v>248</v>
      </c>
      <c r="F21" s="46" t="s">
        <v>266</v>
      </c>
      <c r="G21" s="46" t="s">
        <v>242</v>
      </c>
      <c r="H21" s="47" t="s">
        <v>45</v>
      </c>
      <c r="I21" s="47">
        <v>1</v>
      </c>
      <c r="J21" s="12">
        <v>0</v>
      </c>
      <c r="K21" s="12">
        <v>0</v>
      </c>
      <c r="L21" s="12">
        <v>0</v>
      </c>
      <c r="M21" s="12">
        <v>0</v>
      </c>
      <c r="N21" s="12">
        <f t="shared" si="2"/>
        <v>0</v>
      </c>
      <c r="O21" s="78"/>
    </row>
    <row r="22" spans="1:16" s="4" customFormat="1" ht="94.5" x14ac:dyDescent="0.25">
      <c r="A22" s="46" t="s">
        <v>46</v>
      </c>
      <c r="B22" s="11" t="s">
        <v>249</v>
      </c>
      <c r="C22" s="11"/>
      <c r="D22" s="11"/>
      <c r="E22" s="47" t="s">
        <v>47</v>
      </c>
      <c r="F22" s="46" t="s">
        <v>266</v>
      </c>
      <c r="G22" s="46" t="s">
        <v>242</v>
      </c>
      <c r="H22" s="47" t="s">
        <v>45</v>
      </c>
      <c r="I22" s="47">
        <v>1</v>
      </c>
      <c r="J22" s="12">
        <v>0</v>
      </c>
      <c r="K22" s="12">
        <v>0</v>
      </c>
      <c r="L22" s="12">
        <v>0</v>
      </c>
      <c r="M22" s="12">
        <v>0</v>
      </c>
      <c r="N22" s="12">
        <f t="shared" si="2"/>
        <v>0</v>
      </c>
    </row>
    <row r="23" spans="1:16" s="4" customFormat="1" ht="40.5" x14ac:dyDescent="0.25">
      <c r="A23" s="46" t="s">
        <v>305</v>
      </c>
      <c r="B23" s="11" t="s">
        <v>306</v>
      </c>
      <c r="C23" s="11"/>
      <c r="D23" s="11"/>
      <c r="E23" s="47" t="s">
        <v>307</v>
      </c>
      <c r="F23" s="46" t="s">
        <v>287</v>
      </c>
      <c r="G23" s="46" t="s">
        <v>282</v>
      </c>
      <c r="H23" s="47" t="s">
        <v>45</v>
      </c>
      <c r="I23" s="47">
        <v>1</v>
      </c>
      <c r="J23" s="12">
        <v>480</v>
      </c>
      <c r="K23" s="12">
        <v>0</v>
      </c>
      <c r="L23" s="12">
        <v>0</v>
      </c>
      <c r="M23" s="12">
        <v>0</v>
      </c>
      <c r="N23" s="12">
        <f t="shared" ref="N23:N30" si="4">SUM(J23+K23+L23+M23)</f>
        <v>480</v>
      </c>
    </row>
    <row r="24" spans="1:16" s="4" customFormat="1" ht="81" x14ac:dyDescent="0.25">
      <c r="A24" s="53" t="s">
        <v>358</v>
      </c>
      <c r="B24" s="11" t="s">
        <v>359</v>
      </c>
      <c r="C24" s="11"/>
      <c r="D24" s="11"/>
      <c r="E24" s="54" t="s">
        <v>360</v>
      </c>
      <c r="F24" s="53" t="s">
        <v>266</v>
      </c>
      <c r="G24" s="53" t="s">
        <v>268</v>
      </c>
      <c r="H24" s="54" t="s">
        <v>45</v>
      </c>
      <c r="I24" s="54">
        <v>1</v>
      </c>
      <c r="J24" s="12">
        <v>216</v>
      </c>
      <c r="K24" s="12">
        <v>0</v>
      </c>
      <c r="L24" s="12">
        <v>0</v>
      </c>
      <c r="M24" s="12">
        <v>0</v>
      </c>
      <c r="N24" s="12">
        <f t="shared" si="4"/>
        <v>216</v>
      </c>
    </row>
    <row r="25" spans="1:16" s="4" customFormat="1" ht="94.5" x14ac:dyDescent="0.25">
      <c r="A25" s="58" t="s">
        <v>368</v>
      </c>
      <c r="B25" s="11" t="s">
        <v>369</v>
      </c>
      <c r="C25" s="11"/>
      <c r="D25" s="11"/>
      <c r="E25" s="59" t="s">
        <v>360</v>
      </c>
      <c r="F25" s="58" t="s">
        <v>266</v>
      </c>
      <c r="G25" s="58" t="s">
        <v>268</v>
      </c>
      <c r="H25" s="59" t="s">
        <v>45</v>
      </c>
      <c r="I25" s="59">
        <v>1</v>
      </c>
      <c r="J25" s="12">
        <v>352</v>
      </c>
      <c r="K25" s="12">
        <v>0</v>
      </c>
      <c r="L25" s="12">
        <v>0</v>
      </c>
      <c r="M25" s="12">
        <v>0</v>
      </c>
      <c r="N25" s="12">
        <f t="shared" si="4"/>
        <v>352</v>
      </c>
    </row>
    <row r="26" spans="1:16" s="4" customFormat="1" ht="40.5" x14ac:dyDescent="0.25">
      <c r="A26" s="58" t="s">
        <v>370</v>
      </c>
      <c r="B26" s="11" t="s">
        <v>371</v>
      </c>
      <c r="C26" s="11"/>
      <c r="D26" s="11"/>
      <c r="E26" s="59" t="s">
        <v>286</v>
      </c>
      <c r="F26" s="58" t="s">
        <v>266</v>
      </c>
      <c r="G26" s="58" t="s">
        <v>268</v>
      </c>
      <c r="H26" s="59" t="s">
        <v>45</v>
      </c>
      <c r="I26" s="59">
        <v>1</v>
      </c>
      <c r="J26" s="12">
        <v>187</v>
      </c>
      <c r="K26" s="12">
        <v>0</v>
      </c>
      <c r="L26" s="12">
        <v>0</v>
      </c>
      <c r="M26" s="12">
        <v>0</v>
      </c>
      <c r="N26" s="12">
        <f t="shared" si="4"/>
        <v>187</v>
      </c>
    </row>
    <row r="27" spans="1:16" s="4" customFormat="1" ht="81" x14ac:dyDescent="0.25">
      <c r="A27" s="58" t="s">
        <v>373</v>
      </c>
      <c r="B27" s="11" t="s">
        <v>374</v>
      </c>
      <c r="C27" s="11"/>
      <c r="D27" s="11"/>
      <c r="E27" s="59" t="s">
        <v>372</v>
      </c>
      <c r="F27" s="58" t="s">
        <v>268</v>
      </c>
      <c r="G27" s="58" t="s">
        <v>242</v>
      </c>
      <c r="H27" s="59" t="s">
        <v>45</v>
      </c>
      <c r="I27" s="59">
        <v>1</v>
      </c>
      <c r="J27" s="12">
        <v>679.8</v>
      </c>
      <c r="K27" s="12">
        <v>0</v>
      </c>
      <c r="L27" s="12">
        <v>0</v>
      </c>
      <c r="M27" s="12">
        <v>0</v>
      </c>
      <c r="N27" s="12">
        <f t="shared" si="4"/>
        <v>679.8</v>
      </c>
    </row>
    <row r="28" spans="1:16" s="13" customFormat="1" ht="40.5" x14ac:dyDescent="0.2">
      <c r="A28" s="67" t="s">
        <v>49</v>
      </c>
      <c r="B28" s="11" t="s">
        <v>382</v>
      </c>
      <c r="C28" s="11"/>
      <c r="D28" s="11"/>
      <c r="E28" s="68" t="s">
        <v>286</v>
      </c>
      <c r="F28" s="67" t="s">
        <v>268</v>
      </c>
      <c r="G28" s="67" t="s">
        <v>290</v>
      </c>
      <c r="H28" s="68" t="s">
        <v>45</v>
      </c>
      <c r="I28" s="68">
        <v>1</v>
      </c>
      <c r="J28" s="12">
        <v>153.1</v>
      </c>
      <c r="K28" s="12">
        <v>0</v>
      </c>
      <c r="L28" s="12">
        <v>0</v>
      </c>
      <c r="M28" s="12">
        <v>0</v>
      </c>
      <c r="N28" s="12">
        <f t="shared" si="4"/>
        <v>153.1</v>
      </c>
    </row>
    <row r="29" spans="1:16" s="13" customFormat="1" ht="67.5" x14ac:dyDescent="0.2">
      <c r="A29" s="67" t="s">
        <v>51</v>
      </c>
      <c r="B29" s="11" t="s">
        <v>383</v>
      </c>
      <c r="C29" s="11"/>
      <c r="D29" s="11"/>
      <c r="E29" s="68" t="s">
        <v>277</v>
      </c>
      <c r="F29" s="67" t="s">
        <v>289</v>
      </c>
      <c r="G29" s="67" t="s">
        <v>242</v>
      </c>
      <c r="H29" s="68" t="s">
        <v>45</v>
      </c>
      <c r="I29" s="68">
        <v>1</v>
      </c>
      <c r="J29" s="12">
        <v>2116.6999999999998</v>
      </c>
      <c r="K29" s="12">
        <v>0</v>
      </c>
      <c r="L29" s="12">
        <v>0</v>
      </c>
      <c r="M29" s="12">
        <v>0</v>
      </c>
      <c r="N29" s="12">
        <f t="shared" si="4"/>
        <v>2116.6999999999998</v>
      </c>
    </row>
    <row r="30" spans="1:16" s="13" customFormat="1" ht="54" x14ac:dyDescent="0.2">
      <c r="A30" s="69" t="s">
        <v>388</v>
      </c>
      <c r="B30" s="11" t="s">
        <v>398</v>
      </c>
      <c r="C30" s="11"/>
      <c r="D30" s="11"/>
      <c r="E30" s="70" t="s">
        <v>279</v>
      </c>
      <c r="F30" s="69" t="s">
        <v>290</v>
      </c>
      <c r="G30" s="69" t="s">
        <v>242</v>
      </c>
      <c r="H30" s="70" t="s">
        <v>45</v>
      </c>
      <c r="I30" s="70">
        <v>1</v>
      </c>
      <c r="J30" s="12">
        <v>142.30000000000001</v>
      </c>
      <c r="K30" s="12">
        <v>0</v>
      </c>
      <c r="L30" s="12">
        <v>0</v>
      </c>
      <c r="M30" s="12">
        <v>0</v>
      </c>
      <c r="N30" s="12">
        <f t="shared" si="4"/>
        <v>142.30000000000001</v>
      </c>
    </row>
    <row r="31" spans="1:16" ht="135" x14ac:dyDescent="0.2">
      <c r="A31" s="46" t="s">
        <v>53</v>
      </c>
      <c r="B31" s="11" t="s">
        <v>54</v>
      </c>
      <c r="C31" s="11"/>
      <c r="D31" s="11" t="s">
        <v>55</v>
      </c>
      <c r="E31" s="47"/>
      <c r="F31" s="46" t="s">
        <v>241</v>
      </c>
      <c r="G31" s="46" t="s">
        <v>242</v>
      </c>
      <c r="H31" s="47" t="s">
        <v>48</v>
      </c>
      <c r="I31" s="47">
        <v>4</v>
      </c>
      <c r="J31" s="12">
        <f>SUM(J32+J34+J35+J36)</f>
        <v>972.9</v>
      </c>
      <c r="K31" s="12">
        <f t="shared" ref="K31:M31" si="5">SUM(K32+K34+K35+K36)</f>
        <v>151847.9</v>
      </c>
      <c r="L31" s="12">
        <f t="shared" si="5"/>
        <v>0</v>
      </c>
      <c r="M31" s="12">
        <f t="shared" si="5"/>
        <v>0</v>
      </c>
      <c r="N31" s="12">
        <f>SUM(J31:M31)</f>
        <v>152820.79999999999</v>
      </c>
    </row>
    <row r="32" spans="1:16" ht="162" x14ac:dyDescent="0.2">
      <c r="A32" s="46" t="s">
        <v>56</v>
      </c>
      <c r="B32" s="11" t="s">
        <v>57</v>
      </c>
      <c r="C32" s="11"/>
      <c r="D32" s="11"/>
      <c r="E32" s="47" t="s">
        <v>58</v>
      </c>
      <c r="F32" s="46" t="s">
        <v>241</v>
      </c>
      <c r="G32" s="46" t="s">
        <v>242</v>
      </c>
      <c r="H32" s="47" t="s">
        <v>48</v>
      </c>
      <c r="I32" s="47">
        <v>1</v>
      </c>
      <c r="J32" s="12">
        <v>152.1</v>
      </c>
      <c r="K32" s="12">
        <v>151847.9</v>
      </c>
      <c r="L32" s="12">
        <v>0</v>
      </c>
      <c r="M32" s="12">
        <v>0</v>
      </c>
      <c r="N32" s="12">
        <f>SUM(J32:M32)</f>
        <v>152000</v>
      </c>
    </row>
    <row r="33" spans="1:14" ht="165.75" hidden="1" customHeight="1" x14ac:dyDescent="0.2">
      <c r="A33" s="46" t="s">
        <v>59</v>
      </c>
      <c r="B33" s="11"/>
      <c r="C33" s="11"/>
      <c r="D33" s="11"/>
      <c r="E33" s="47" t="s">
        <v>58</v>
      </c>
      <c r="F33" s="46" t="s">
        <v>241</v>
      </c>
      <c r="G33" s="46" t="s">
        <v>242</v>
      </c>
      <c r="H33" s="47" t="s">
        <v>48</v>
      </c>
      <c r="I33" s="47">
        <v>1</v>
      </c>
      <c r="J33" s="12">
        <v>0</v>
      </c>
      <c r="K33" s="12">
        <v>0</v>
      </c>
      <c r="L33" s="12">
        <v>0</v>
      </c>
      <c r="M33" s="12">
        <v>0</v>
      </c>
      <c r="N33" s="12">
        <f>SUM(J33:M33)</f>
        <v>0</v>
      </c>
    </row>
    <row r="34" spans="1:14" s="4" customFormat="1" ht="119.25" customHeight="1" x14ac:dyDescent="0.25">
      <c r="A34" s="46" t="s">
        <v>331</v>
      </c>
      <c r="B34" s="11" t="s">
        <v>329</v>
      </c>
      <c r="C34" s="11"/>
      <c r="D34" s="11"/>
      <c r="E34" s="47" t="s">
        <v>330</v>
      </c>
      <c r="F34" s="46" t="s">
        <v>291</v>
      </c>
      <c r="G34" s="46" t="s">
        <v>283</v>
      </c>
      <c r="H34" s="47" t="s">
        <v>48</v>
      </c>
      <c r="I34" s="47">
        <v>1</v>
      </c>
      <c r="J34" s="12">
        <v>180</v>
      </c>
      <c r="K34" s="12">
        <v>0</v>
      </c>
      <c r="L34" s="12">
        <v>0</v>
      </c>
      <c r="M34" s="12">
        <v>0</v>
      </c>
      <c r="N34" s="12">
        <f t="shared" ref="N34:N43" si="6">SUM(J34+K34+L34+M34)</f>
        <v>180</v>
      </c>
    </row>
    <row r="35" spans="1:14" s="4" customFormat="1" ht="120" customHeight="1" x14ac:dyDescent="0.25">
      <c r="A35" s="49" t="s">
        <v>59</v>
      </c>
      <c r="B35" s="11" t="s">
        <v>357</v>
      </c>
      <c r="C35" s="11"/>
      <c r="D35" s="11"/>
      <c r="E35" s="52" t="s">
        <v>58</v>
      </c>
      <c r="F35" s="49" t="s">
        <v>282</v>
      </c>
      <c r="G35" s="49" t="s">
        <v>268</v>
      </c>
      <c r="H35" s="50" t="s">
        <v>48</v>
      </c>
      <c r="I35" s="50">
        <v>1</v>
      </c>
      <c r="J35" s="12">
        <v>595</v>
      </c>
      <c r="K35" s="12">
        <v>0</v>
      </c>
      <c r="L35" s="12">
        <v>0</v>
      </c>
      <c r="M35" s="12">
        <v>0</v>
      </c>
      <c r="N35" s="12">
        <f t="shared" si="6"/>
        <v>595</v>
      </c>
    </row>
    <row r="36" spans="1:14" s="4" customFormat="1" ht="120" customHeight="1" x14ac:dyDescent="0.25">
      <c r="A36" s="71" t="s">
        <v>399</v>
      </c>
      <c r="B36" s="11" t="s">
        <v>400</v>
      </c>
      <c r="C36" s="11"/>
      <c r="D36" s="11"/>
      <c r="E36" s="72" t="s">
        <v>58</v>
      </c>
      <c r="F36" s="71" t="s">
        <v>242</v>
      </c>
      <c r="G36" s="71" t="s">
        <v>242</v>
      </c>
      <c r="H36" s="72" t="s">
        <v>48</v>
      </c>
      <c r="I36" s="72">
        <v>1</v>
      </c>
      <c r="J36" s="12">
        <v>45.8</v>
      </c>
      <c r="K36" s="12">
        <v>0</v>
      </c>
      <c r="L36" s="12">
        <v>0</v>
      </c>
      <c r="M36" s="12">
        <v>0</v>
      </c>
      <c r="N36" s="12">
        <f t="shared" si="6"/>
        <v>45.8</v>
      </c>
    </row>
    <row r="37" spans="1:14" ht="118.5" customHeight="1" x14ac:dyDescent="0.2">
      <c r="A37" s="46" t="s">
        <v>60</v>
      </c>
      <c r="B37" s="11" t="s">
        <v>61</v>
      </c>
      <c r="C37" s="11"/>
      <c r="D37" s="11" t="s">
        <v>43</v>
      </c>
      <c r="E37" s="47"/>
      <c r="F37" s="46" t="s">
        <v>267</v>
      </c>
      <c r="G37" s="46" t="s">
        <v>268</v>
      </c>
      <c r="H37" s="47" t="s">
        <v>48</v>
      </c>
      <c r="I37" s="47">
        <v>17</v>
      </c>
      <c r="J37" s="12">
        <f>SUM(J38+J39+J40+J41+J42+J43+J44++J45+J46+J47+J48+J49+J50+J51+J52+J53+J54)</f>
        <v>4173.5</v>
      </c>
      <c r="K37" s="12">
        <f t="shared" ref="K37:M37" si="7">SUM(K38+K39+K40+K41+K42+K43+K44++K45+K46+K47+K48+K49+K50+K51+K52+K53+K54)</f>
        <v>1660.9</v>
      </c>
      <c r="L37" s="12">
        <f t="shared" si="7"/>
        <v>0</v>
      </c>
      <c r="M37" s="12">
        <f t="shared" si="7"/>
        <v>0</v>
      </c>
      <c r="N37" s="12">
        <f t="shared" si="6"/>
        <v>5834.4</v>
      </c>
    </row>
    <row r="38" spans="1:14" ht="148.5" x14ac:dyDescent="0.2">
      <c r="A38" s="46" t="s">
        <v>62</v>
      </c>
      <c r="B38" s="11" t="s">
        <v>66</v>
      </c>
      <c r="C38" s="11"/>
      <c r="D38" s="11"/>
      <c r="E38" s="47" t="s">
        <v>29</v>
      </c>
      <c r="F38" s="46" t="s">
        <v>267</v>
      </c>
      <c r="G38" s="46" t="s">
        <v>268</v>
      </c>
      <c r="H38" s="47" t="s">
        <v>45</v>
      </c>
      <c r="I38" s="47">
        <v>1</v>
      </c>
      <c r="J38" s="12">
        <v>144.5</v>
      </c>
      <c r="K38" s="12">
        <v>1660.9</v>
      </c>
      <c r="L38" s="12">
        <v>0</v>
      </c>
      <c r="M38" s="12">
        <v>0</v>
      </c>
      <c r="N38" s="12">
        <f t="shared" si="6"/>
        <v>1805.4</v>
      </c>
    </row>
    <row r="39" spans="1:14" ht="72" customHeight="1" x14ac:dyDescent="0.2">
      <c r="A39" s="46" t="s">
        <v>64</v>
      </c>
      <c r="B39" s="11" t="s">
        <v>252</v>
      </c>
      <c r="C39" s="11"/>
      <c r="D39" s="11"/>
      <c r="E39" s="47" t="s">
        <v>251</v>
      </c>
      <c r="F39" s="46" t="s">
        <v>282</v>
      </c>
      <c r="G39" s="46" t="s">
        <v>283</v>
      </c>
      <c r="H39" s="47" t="s">
        <v>45</v>
      </c>
      <c r="I39" s="47">
        <v>1</v>
      </c>
      <c r="J39" s="12">
        <v>400</v>
      </c>
      <c r="K39" s="12">
        <v>0</v>
      </c>
      <c r="L39" s="12">
        <v>0</v>
      </c>
      <c r="M39" s="12">
        <v>0</v>
      </c>
      <c r="N39" s="12">
        <f t="shared" si="6"/>
        <v>400</v>
      </c>
    </row>
    <row r="40" spans="1:14" ht="67.5" x14ac:dyDescent="0.2">
      <c r="A40" s="46" t="s">
        <v>65</v>
      </c>
      <c r="B40" s="11" t="s">
        <v>252</v>
      </c>
      <c r="C40" s="11"/>
      <c r="D40" s="11"/>
      <c r="E40" s="47" t="s">
        <v>277</v>
      </c>
      <c r="F40" s="46" t="s">
        <v>282</v>
      </c>
      <c r="G40" s="46" t="s">
        <v>283</v>
      </c>
      <c r="H40" s="47" t="s">
        <v>45</v>
      </c>
      <c r="I40" s="47">
        <v>1</v>
      </c>
      <c r="J40" s="12">
        <v>400</v>
      </c>
      <c r="K40" s="12">
        <v>0</v>
      </c>
      <c r="L40" s="12">
        <v>0</v>
      </c>
      <c r="M40" s="12">
        <v>0</v>
      </c>
      <c r="N40" s="12">
        <f t="shared" si="6"/>
        <v>400</v>
      </c>
    </row>
    <row r="41" spans="1:14" ht="67.5" x14ac:dyDescent="0.2">
      <c r="A41" s="46" t="s">
        <v>67</v>
      </c>
      <c r="B41" s="11" t="s">
        <v>252</v>
      </c>
      <c r="C41" s="11"/>
      <c r="D41" s="11"/>
      <c r="E41" s="47" t="s">
        <v>278</v>
      </c>
      <c r="F41" s="46" t="s">
        <v>282</v>
      </c>
      <c r="G41" s="46" t="s">
        <v>283</v>
      </c>
      <c r="H41" s="47" t="s">
        <v>45</v>
      </c>
      <c r="I41" s="47">
        <v>1</v>
      </c>
      <c r="J41" s="12">
        <v>399.9</v>
      </c>
      <c r="K41" s="12">
        <v>0</v>
      </c>
      <c r="L41" s="12">
        <v>0</v>
      </c>
      <c r="M41" s="12">
        <v>0</v>
      </c>
      <c r="N41" s="12">
        <f t="shared" si="6"/>
        <v>399.9</v>
      </c>
    </row>
    <row r="42" spans="1:14" ht="67.5" x14ac:dyDescent="0.2">
      <c r="A42" s="46" t="s">
        <v>280</v>
      </c>
      <c r="B42" s="11" t="s">
        <v>252</v>
      </c>
      <c r="C42" s="11"/>
      <c r="D42" s="11"/>
      <c r="E42" s="47" t="s">
        <v>279</v>
      </c>
      <c r="F42" s="46" t="s">
        <v>282</v>
      </c>
      <c r="G42" s="46" t="s">
        <v>283</v>
      </c>
      <c r="H42" s="47" t="s">
        <v>45</v>
      </c>
      <c r="I42" s="47">
        <v>1</v>
      </c>
      <c r="J42" s="12">
        <v>400</v>
      </c>
      <c r="K42" s="12">
        <v>0</v>
      </c>
      <c r="L42" s="12">
        <v>0</v>
      </c>
      <c r="M42" s="12">
        <v>0</v>
      </c>
      <c r="N42" s="12">
        <f t="shared" si="6"/>
        <v>400</v>
      </c>
    </row>
    <row r="43" spans="1:14" ht="67.5" x14ac:dyDescent="0.2">
      <c r="A43" s="46" t="s">
        <v>281</v>
      </c>
      <c r="B43" s="11" t="s">
        <v>252</v>
      </c>
      <c r="C43" s="11"/>
      <c r="D43" s="11"/>
      <c r="E43" s="47" t="s">
        <v>132</v>
      </c>
      <c r="F43" s="46" t="s">
        <v>282</v>
      </c>
      <c r="G43" s="46" t="s">
        <v>283</v>
      </c>
      <c r="H43" s="47" t="s">
        <v>45</v>
      </c>
      <c r="I43" s="47">
        <v>1</v>
      </c>
      <c r="J43" s="12">
        <v>205.9</v>
      </c>
      <c r="K43" s="12">
        <v>0</v>
      </c>
      <c r="L43" s="12">
        <v>0</v>
      </c>
      <c r="M43" s="12">
        <v>0</v>
      </c>
      <c r="N43" s="12">
        <f t="shared" si="6"/>
        <v>205.9</v>
      </c>
    </row>
    <row r="44" spans="1:14" s="13" customFormat="1" ht="56.25" customHeight="1" x14ac:dyDescent="0.2">
      <c r="A44" s="46" t="s">
        <v>311</v>
      </c>
      <c r="B44" s="11" t="s">
        <v>309</v>
      </c>
      <c r="C44" s="11"/>
      <c r="D44" s="11"/>
      <c r="E44" s="47" t="s">
        <v>310</v>
      </c>
      <c r="F44" s="46" t="s">
        <v>266</v>
      </c>
      <c r="G44" s="46" t="s">
        <v>268</v>
      </c>
      <c r="H44" s="47" t="s">
        <v>45</v>
      </c>
      <c r="I44" s="47">
        <v>1</v>
      </c>
      <c r="J44" s="12">
        <v>85</v>
      </c>
      <c r="K44" s="12">
        <v>0</v>
      </c>
      <c r="L44" s="12">
        <v>0</v>
      </c>
      <c r="M44" s="12">
        <v>0</v>
      </c>
      <c r="N44" s="12">
        <f t="shared" ref="N44:N54" si="8">SUM(J44+K44+L44+M44)</f>
        <v>85</v>
      </c>
    </row>
    <row r="45" spans="1:14" s="13" customFormat="1" ht="56.25" customHeight="1" x14ac:dyDescent="0.2">
      <c r="A45" s="46" t="s">
        <v>308</v>
      </c>
      <c r="B45" s="11" t="s">
        <v>341</v>
      </c>
      <c r="C45" s="11"/>
      <c r="D45" s="11"/>
      <c r="E45" s="47" t="s">
        <v>312</v>
      </c>
      <c r="F45" s="46" t="s">
        <v>287</v>
      </c>
      <c r="G45" s="46" t="s">
        <v>282</v>
      </c>
      <c r="H45" s="47" t="s">
        <v>45</v>
      </c>
      <c r="I45" s="47">
        <v>1</v>
      </c>
      <c r="J45" s="12">
        <v>60</v>
      </c>
      <c r="K45" s="12">
        <v>0</v>
      </c>
      <c r="L45" s="12">
        <v>0</v>
      </c>
      <c r="M45" s="12">
        <v>0</v>
      </c>
      <c r="N45" s="12">
        <f>SUM(J45+K45+L45+M45)</f>
        <v>60</v>
      </c>
    </row>
    <row r="46" spans="1:14" s="13" customFormat="1" ht="56.25" customHeight="1" x14ac:dyDescent="0.2">
      <c r="A46" s="46" t="s">
        <v>313</v>
      </c>
      <c r="B46" s="11" t="s">
        <v>315</v>
      </c>
      <c r="C46" s="11"/>
      <c r="D46" s="11"/>
      <c r="E46" s="47" t="s">
        <v>223</v>
      </c>
      <c r="F46" s="46" t="s">
        <v>287</v>
      </c>
      <c r="G46" s="46" t="s">
        <v>282</v>
      </c>
      <c r="H46" s="47" t="s">
        <v>45</v>
      </c>
      <c r="I46" s="47">
        <v>1</v>
      </c>
      <c r="J46" s="12">
        <v>125</v>
      </c>
      <c r="K46" s="12">
        <v>0</v>
      </c>
      <c r="L46" s="12">
        <v>0</v>
      </c>
      <c r="M46" s="12">
        <v>0</v>
      </c>
      <c r="N46" s="12">
        <f t="shared" si="8"/>
        <v>125</v>
      </c>
    </row>
    <row r="47" spans="1:14" s="13" customFormat="1" ht="81" x14ac:dyDescent="0.2">
      <c r="A47" s="46" t="s">
        <v>314</v>
      </c>
      <c r="B47" s="11" t="s">
        <v>316</v>
      </c>
      <c r="C47" s="11"/>
      <c r="D47" s="11"/>
      <c r="E47" s="47" t="s">
        <v>317</v>
      </c>
      <c r="F47" s="46" t="s">
        <v>287</v>
      </c>
      <c r="G47" s="46" t="s">
        <v>282</v>
      </c>
      <c r="H47" s="47" t="s">
        <v>45</v>
      </c>
      <c r="I47" s="47">
        <v>1</v>
      </c>
      <c r="J47" s="12">
        <v>45</v>
      </c>
      <c r="K47" s="12">
        <v>0</v>
      </c>
      <c r="L47" s="12">
        <v>0</v>
      </c>
      <c r="M47" s="12">
        <v>0</v>
      </c>
      <c r="N47" s="12">
        <f t="shared" si="8"/>
        <v>45</v>
      </c>
    </row>
    <row r="48" spans="1:14" s="13" customFormat="1" ht="57.75" customHeight="1" x14ac:dyDescent="0.2">
      <c r="A48" s="46" t="s">
        <v>336</v>
      </c>
      <c r="B48" s="11" t="s">
        <v>337</v>
      </c>
      <c r="C48" s="11"/>
      <c r="D48" s="11"/>
      <c r="E48" s="47" t="s">
        <v>307</v>
      </c>
      <c r="F48" s="46" t="s">
        <v>291</v>
      </c>
      <c r="G48" s="46" t="s">
        <v>268</v>
      </c>
      <c r="H48" s="47" t="s">
        <v>45</v>
      </c>
      <c r="I48" s="47">
        <v>1</v>
      </c>
      <c r="J48" s="12">
        <v>70</v>
      </c>
      <c r="K48" s="12">
        <v>0</v>
      </c>
      <c r="L48" s="12">
        <v>0</v>
      </c>
      <c r="M48" s="12">
        <v>0</v>
      </c>
      <c r="N48" s="12">
        <f t="shared" si="8"/>
        <v>70</v>
      </c>
    </row>
    <row r="49" spans="1:14" s="13" customFormat="1" ht="57.75" customHeight="1" x14ac:dyDescent="0.2">
      <c r="A49" s="46" t="s">
        <v>69</v>
      </c>
      <c r="B49" s="11" t="s">
        <v>342</v>
      </c>
      <c r="C49" s="11"/>
      <c r="D49" s="11"/>
      <c r="E49" s="47" t="s">
        <v>343</v>
      </c>
      <c r="F49" s="46" t="s">
        <v>291</v>
      </c>
      <c r="G49" s="46" t="s">
        <v>268</v>
      </c>
      <c r="H49" s="47" t="s">
        <v>45</v>
      </c>
      <c r="I49" s="47">
        <v>1</v>
      </c>
      <c r="J49" s="12">
        <v>168.6</v>
      </c>
      <c r="K49" s="12">
        <v>0</v>
      </c>
      <c r="L49" s="12">
        <v>0</v>
      </c>
      <c r="M49" s="12">
        <v>0</v>
      </c>
      <c r="N49" s="12">
        <f t="shared" si="8"/>
        <v>168.6</v>
      </c>
    </row>
    <row r="50" spans="1:14" s="13" customFormat="1" ht="57.75" customHeight="1" x14ac:dyDescent="0.2">
      <c r="A50" s="46" t="s">
        <v>70</v>
      </c>
      <c r="B50" s="11" t="s">
        <v>344</v>
      </c>
      <c r="C50" s="11"/>
      <c r="D50" s="11"/>
      <c r="E50" s="47" t="s">
        <v>343</v>
      </c>
      <c r="F50" s="46" t="s">
        <v>291</v>
      </c>
      <c r="G50" s="46" t="s">
        <v>268</v>
      </c>
      <c r="H50" s="47" t="s">
        <v>45</v>
      </c>
      <c r="I50" s="47">
        <v>1</v>
      </c>
      <c r="J50" s="12">
        <v>66</v>
      </c>
      <c r="K50" s="12">
        <v>0</v>
      </c>
      <c r="L50" s="12">
        <v>0</v>
      </c>
      <c r="M50" s="12">
        <v>0</v>
      </c>
      <c r="N50" s="12">
        <f t="shared" si="8"/>
        <v>66</v>
      </c>
    </row>
    <row r="51" spans="1:14" s="13" customFormat="1" ht="57.75" customHeight="1" x14ac:dyDescent="0.2">
      <c r="A51" s="46" t="s">
        <v>71</v>
      </c>
      <c r="B51" s="11" t="s">
        <v>351</v>
      </c>
      <c r="C51" s="11"/>
      <c r="D51" s="11"/>
      <c r="E51" s="47" t="s">
        <v>350</v>
      </c>
      <c r="F51" s="46" t="s">
        <v>282</v>
      </c>
      <c r="G51" s="46" t="s">
        <v>288</v>
      </c>
      <c r="H51" s="47" t="s">
        <v>45</v>
      </c>
      <c r="I51" s="47">
        <v>1</v>
      </c>
      <c r="J51" s="12">
        <v>1494.1</v>
      </c>
      <c r="K51" s="12">
        <v>0</v>
      </c>
      <c r="L51" s="12">
        <v>0</v>
      </c>
      <c r="M51" s="12">
        <v>0</v>
      </c>
      <c r="N51" s="12">
        <f t="shared" si="8"/>
        <v>1494.1</v>
      </c>
    </row>
    <row r="52" spans="1:14" s="13" customFormat="1" ht="67.5" x14ac:dyDescent="0.2">
      <c r="A52" s="58" t="s">
        <v>366</v>
      </c>
      <c r="B52" s="11" t="s">
        <v>367</v>
      </c>
      <c r="C52" s="11"/>
      <c r="D52" s="11"/>
      <c r="E52" s="59" t="s">
        <v>365</v>
      </c>
      <c r="F52" s="58" t="s">
        <v>268</v>
      </c>
      <c r="G52" s="58" t="s">
        <v>290</v>
      </c>
      <c r="H52" s="59" t="s">
        <v>45</v>
      </c>
      <c r="I52" s="59">
        <v>1</v>
      </c>
      <c r="J52" s="12">
        <v>34.5</v>
      </c>
      <c r="K52" s="12">
        <v>0</v>
      </c>
      <c r="L52" s="12">
        <v>0</v>
      </c>
      <c r="M52" s="12">
        <v>0</v>
      </c>
      <c r="N52" s="12">
        <f t="shared" si="8"/>
        <v>34.5</v>
      </c>
    </row>
    <row r="53" spans="1:14" s="13" customFormat="1" ht="81" x14ac:dyDescent="0.2">
      <c r="A53" s="69" t="s">
        <v>375</v>
      </c>
      <c r="B53" s="11" t="s">
        <v>385</v>
      </c>
      <c r="C53" s="11"/>
      <c r="D53" s="11"/>
      <c r="E53" s="70" t="s">
        <v>52</v>
      </c>
      <c r="F53" s="69" t="s">
        <v>290</v>
      </c>
      <c r="G53" s="69" t="s">
        <v>242</v>
      </c>
      <c r="H53" s="70" t="s">
        <v>45</v>
      </c>
      <c r="I53" s="70">
        <v>1</v>
      </c>
      <c r="J53" s="12">
        <v>20</v>
      </c>
      <c r="K53" s="12">
        <v>0</v>
      </c>
      <c r="L53" s="12">
        <v>0</v>
      </c>
      <c r="M53" s="12">
        <v>0</v>
      </c>
      <c r="N53" s="12">
        <f t="shared" si="8"/>
        <v>20</v>
      </c>
    </row>
    <row r="54" spans="1:14" s="13" customFormat="1" ht="81" x14ac:dyDescent="0.2">
      <c r="A54" s="69" t="s">
        <v>386</v>
      </c>
      <c r="B54" s="11" t="s">
        <v>387</v>
      </c>
      <c r="C54" s="11"/>
      <c r="D54" s="11"/>
      <c r="E54" s="70" t="s">
        <v>312</v>
      </c>
      <c r="F54" s="69" t="s">
        <v>290</v>
      </c>
      <c r="G54" s="69" t="s">
        <v>242</v>
      </c>
      <c r="H54" s="70" t="s">
        <v>45</v>
      </c>
      <c r="I54" s="70">
        <v>1</v>
      </c>
      <c r="J54" s="12">
        <v>55</v>
      </c>
      <c r="K54" s="12">
        <v>0</v>
      </c>
      <c r="L54" s="12">
        <v>0</v>
      </c>
      <c r="M54" s="12">
        <v>0</v>
      </c>
      <c r="N54" s="12">
        <f t="shared" si="8"/>
        <v>55</v>
      </c>
    </row>
    <row r="55" spans="1:14" s="13" customFormat="1" ht="135" x14ac:dyDescent="0.2">
      <c r="A55" s="46" t="s">
        <v>72</v>
      </c>
      <c r="B55" s="11" t="s">
        <v>269</v>
      </c>
      <c r="C55" s="11"/>
      <c r="D55" s="11"/>
      <c r="E55" s="47"/>
      <c r="F55" s="46" t="s">
        <v>282</v>
      </c>
      <c r="G55" s="46" t="s">
        <v>268</v>
      </c>
      <c r="H55" s="47" t="s">
        <v>48</v>
      </c>
      <c r="I55" s="47">
        <v>5</v>
      </c>
      <c r="J55" s="14">
        <f>SUM(J56+J57+J58+J59+J60+J61+J62+J63)</f>
        <v>1890.6000000000004</v>
      </c>
      <c r="K55" s="14">
        <f t="shared" ref="K55:M55" si="9">SUM(K56+K57+K58+K59+K60+K61+K62)</f>
        <v>2013.6000000000001</v>
      </c>
      <c r="L55" s="14">
        <f t="shared" si="9"/>
        <v>0</v>
      </c>
      <c r="M55" s="14">
        <f t="shared" si="9"/>
        <v>0</v>
      </c>
      <c r="N55" s="12">
        <f t="shared" ref="N55:N59" si="10">SUM(J55+K55+L55+M55)</f>
        <v>3904.2000000000007</v>
      </c>
    </row>
    <row r="56" spans="1:14" ht="121.5" x14ac:dyDescent="0.2">
      <c r="A56" s="46" t="s">
        <v>73</v>
      </c>
      <c r="B56" s="11" t="s">
        <v>364</v>
      </c>
      <c r="C56" s="11"/>
      <c r="D56" s="11"/>
      <c r="E56" s="47" t="s">
        <v>275</v>
      </c>
      <c r="F56" s="46" t="s">
        <v>282</v>
      </c>
      <c r="G56" s="46" t="s">
        <v>268</v>
      </c>
      <c r="H56" s="47" t="s">
        <v>45</v>
      </c>
      <c r="I56" s="47">
        <v>1</v>
      </c>
      <c r="J56" s="12">
        <v>300</v>
      </c>
      <c r="K56" s="12">
        <v>0</v>
      </c>
      <c r="L56" s="12">
        <v>0</v>
      </c>
      <c r="M56" s="12">
        <v>0</v>
      </c>
      <c r="N56" s="12">
        <f t="shared" si="10"/>
        <v>300</v>
      </c>
    </row>
    <row r="57" spans="1:14" ht="40.5" x14ac:dyDescent="0.2">
      <c r="A57" s="46" t="s">
        <v>74</v>
      </c>
      <c r="B57" s="11" t="s">
        <v>273</v>
      </c>
      <c r="C57" s="11"/>
      <c r="D57" s="11"/>
      <c r="E57" s="47" t="s">
        <v>276</v>
      </c>
      <c r="F57" s="46" t="s">
        <v>282</v>
      </c>
      <c r="G57" s="46" t="s">
        <v>268</v>
      </c>
      <c r="H57" s="47" t="s">
        <v>45</v>
      </c>
      <c r="I57" s="47">
        <v>1</v>
      </c>
      <c r="J57" s="12">
        <v>380</v>
      </c>
      <c r="K57" s="12">
        <v>0</v>
      </c>
      <c r="L57" s="12">
        <v>0</v>
      </c>
      <c r="M57" s="12">
        <v>0</v>
      </c>
      <c r="N57" s="12">
        <f t="shared" si="10"/>
        <v>380</v>
      </c>
    </row>
    <row r="58" spans="1:14" ht="40.5" x14ac:dyDescent="0.2">
      <c r="A58" s="46" t="s">
        <v>270</v>
      </c>
      <c r="B58" s="11" t="s">
        <v>274</v>
      </c>
      <c r="C58" s="11"/>
      <c r="D58" s="11"/>
      <c r="E58" s="47" t="s">
        <v>279</v>
      </c>
      <c r="F58" s="46" t="s">
        <v>282</v>
      </c>
      <c r="G58" s="46" t="s">
        <v>268</v>
      </c>
      <c r="H58" s="47" t="s">
        <v>45</v>
      </c>
      <c r="I58" s="47">
        <v>1</v>
      </c>
      <c r="J58" s="12">
        <v>330</v>
      </c>
      <c r="K58" s="12">
        <v>0</v>
      </c>
      <c r="L58" s="12">
        <v>0</v>
      </c>
      <c r="M58" s="12">
        <v>0</v>
      </c>
      <c r="N58" s="12">
        <f t="shared" si="10"/>
        <v>330</v>
      </c>
    </row>
    <row r="59" spans="1:14" ht="40.5" x14ac:dyDescent="0.2">
      <c r="A59" s="46" t="s">
        <v>271</v>
      </c>
      <c r="B59" s="11" t="s">
        <v>250</v>
      </c>
      <c r="C59" s="11"/>
      <c r="D59" s="11"/>
      <c r="E59" s="47" t="s">
        <v>251</v>
      </c>
      <c r="F59" s="46" t="s">
        <v>282</v>
      </c>
      <c r="G59" s="46" t="s">
        <v>268</v>
      </c>
      <c r="H59" s="47" t="s">
        <v>45</v>
      </c>
      <c r="I59" s="47">
        <v>1</v>
      </c>
      <c r="J59" s="12">
        <v>198</v>
      </c>
      <c r="K59" s="12">
        <v>0</v>
      </c>
      <c r="L59" s="12">
        <v>0</v>
      </c>
      <c r="M59" s="12">
        <v>0</v>
      </c>
      <c r="N59" s="12">
        <f t="shared" si="10"/>
        <v>198</v>
      </c>
    </row>
    <row r="60" spans="1:14" ht="160.5" customHeight="1" x14ac:dyDescent="0.2">
      <c r="A60" s="46" t="s">
        <v>272</v>
      </c>
      <c r="B60" s="11" t="s">
        <v>63</v>
      </c>
      <c r="C60" s="11"/>
      <c r="D60" s="11"/>
      <c r="E60" s="47" t="s">
        <v>275</v>
      </c>
      <c r="F60" s="46" t="s">
        <v>282</v>
      </c>
      <c r="G60" s="46" t="s">
        <v>268</v>
      </c>
      <c r="H60" s="47" t="s">
        <v>45</v>
      </c>
      <c r="I60" s="47">
        <v>1</v>
      </c>
      <c r="J60" s="12">
        <v>58.4</v>
      </c>
      <c r="K60" s="12">
        <v>671.2</v>
      </c>
      <c r="L60" s="12">
        <v>0</v>
      </c>
      <c r="M60" s="12">
        <v>0</v>
      </c>
      <c r="N60" s="12">
        <f>SUM(J60+K60+L60+M60)</f>
        <v>729.6</v>
      </c>
    </row>
    <row r="61" spans="1:14" ht="162" x14ac:dyDescent="0.2">
      <c r="A61" s="46" t="s">
        <v>361</v>
      </c>
      <c r="B61" s="11" t="s">
        <v>63</v>
      </c>
      <c r="C61" s="11"/>
      <c r="D61" s="11"/>
      <c r="E61" s="47" t="s">
        <v>277</v>
      </c>
      <c r="F61" s="46" t="s">
        <v>282</v>
      </c>
      <c r="G61" s="46" t="s">
        <v>268</v>
      </c>
      <c r="H61" s="47" t="s">
        <v>45</v>
      </c>
      <c r="I61" s="47">
        <v>1</v>
      </c>
      <c r="J61" s="12">
        <v>358.4</v>
      </c>
      <c r="K61" s="12">
        <v>671.2</v>
      </c>
      <c r="L61" s="12">
        <v>0</v>
      </c>
      <c r="M61" s="12">
        <v>0</v>
      </c>
      <c r="N61" s="12">
        <f>SUM(J61+K61+L61+M61)</f>
        <v>1029.5999999999999</v>
      </c>
    </row>
    <row r="62" spans="1:14" ht="162" x14ac:dyDescent="0.2">
      <c r="A62" s="46" t="s">
        <v>284</v>
      </c>
      <c r="B62" s="11" t="s">
        <v>63</v>
      </c>
      <c r="C62" s="11"/>
      <c r="D62" s="11"/>
      <c r="E62" s="47" t="s">
        <v>286</v>
      </c>
      <c r="F62" s="46" t="s">
        <v>282</v>
      </c>
      <c r="G62" s="46" t="s">
        <v>268</v>
      </c>
      <c r="H62" s="47" t="s">
        <v>45</v>
      </c>
      <c r="I62" s="47">
        <v>1</v>
      </c>
      <c r="J62" s="12">
        <v>58.4</v>
      </c>
      <c r="K62" s="12">
        <v>671.2</v>
      </c>
      <c r="L62" s="12">
        <v>0</v>
      </c>
      <c r="M62" s="12">
        <v>0</v>
      </c>
      <c r="N62" s="12">
        <f>SUM(J62+K62+L62+M62)</f>
        <v>729.6</v>
      </c>
    </row>
    <row r="63" spans="1:14" ht="67.5" x14ac:dyDescent="0.2">
      <c r="A63" s="69" t="s">
        <v>285</v>
      </c>
      <c r="B63" s="11" t="s">
        <v>389</v>
      </c>
      <c r="C63" s="11"/>
      <c r="D63" s="11"/>
      <c r="E63" s="70" t="s">
        <v>275</v>
      </c>
      <c r="F63" s="69" t="s">
        <v>290</v>
      </c>
      <c r="G63" s="69" t="s">
        <v>242</v>
      </c>
      <c r="H63" s="70" t="s">
        <v>45</v>
      </c>
      <c r="I63" s="70">
        <v>1</v>
      </c>
      <c r="J63" s="12">
        <v>207.4</v>
      </c>
      <c r="K63" s="12">
        <v>0</v>
      </c>
      <c r="L63" s="12">
        <v>0</v>
      </c>
      <c r="M63" s="12">
        <v>0</v>
      </c>
      <c r="N63" s="12">
        <f>SUM(J63+K63+L63+M63)</f>
        <v>207.4</v>
      </c>
    </row>
    <row r="64" spans="1:14" ht="111" customHeight="1" x14ac:dyDescent="0.2">
      <c r="A64" s="46" t="s">
        <v>75</v>
      </c>
      <c r="B64" s="11" t="s">
        <v>76</v>
      </c>
      <c r="C64" s="11" t="s">
        <v>19</v>
      </c>
      <c r="D64" s="11"/>
      <c r="E64" s="47"/>
      <c r="F64" s="46" t="s">
        <v>241</v>
      </c>
      <c r="G64" s="46" t="s">
        <v>242</v>
      </c>
      <c r="H64" s="47" t="s">
        <v>45</v>
      </c>
      <c r="I64" s="47">
        <v>1</v>
      </c>
      <c r="J64" s="12">
        <f>SUM(J65+J68+J70+J71+J72)</f>
        <v>583.79999999999984</v>
      </c>
      <c r="K64" s="12">
        <f>SUM(K65+K68+K70+K71+K72)</f>
        <v>0</v>
      </c>
      <c r="L64" s="12">
        <f>SUM(L65+L68+L70+L71+L72)</f>
        <v>0</v>
      </c>
      <c r="M64" s="12">
        <f>SUM(M65+M68+M70+M71+M72)</f>
        <v>0</v>
      </c>
      <c r="N64" s="12">
        <f t="shared" ref="N64:N73" si="11">SUM(J64+K64+L64+M64)</f>
        <v>583.79999999999984</v>
      </c>
    </row>
    <row r="65" spans="1:16" ht="108" x14ac:dyDescent="0.2">
      <c r="A65" s="46" t="s">
        <v>77</v>
      </c>
      <c r="B65" s="11" t="s">
        <v>78</v>
      </c>
      <c r="C65" s="11"/>
      <c r="D65" s="11" t="s">
        <v>43</v>
      </c>
      <c r="E65" s="47"/>
      <c r="F65" s="46" t="s">
        <v>267</v>
      </c>
      <c r="G65" s="46" t="s">
        <v>242</v>
      </c>
      <c r="H65" s="47" t="s">
        <v>79</v>
      </c>
      <c r="I65" s="47">
        <v>1</v>
      </c>
      <c r="J65" s="12">
        <f>SUM(J66+J67)</f>
        <v>356.59999999999997</v>
      </c>
      <c r="K65" s="12">
        <v>0</v>
      </c>
      <c r="L65" s="12">
        <v>0</v>
      </c>
      <c r="M65" s="12">
        <v>0</v>
      </c>
      <c r="N65" s="12">
        <f t="shared" si="11"/>
        <v>356.59999999999997</v>
      </c>
    </row>
    <row r="66" spans="1:16" ht="108" x14ac:dyDescent="0.2">
      <c r="A66" s="46" t="s">
        <v>304</v>
      </c>
      <c r="B66" s="11" t="s">
        <v>80</v>
      </c>
      <c r="C66" s="11"/>
      <c r="D66" s="11"/>
      <c r="E66" s="47" t="s">
        <v>43</v>
      </c>
      <c r="F66" s="46" t="s">
        <v>267</v>
      </c>
      <c r="G66" s="46" t="s">
        <v>242</v>
      </c>
      <c r="H66" s="47" t="s">
        <v>81</v>
      </c>
      <c r="I66" s="47">
        <v>1</v>
      </c>
      <c r="J66" s="12">
        <v>346.7</v>
      </c>
      <c r="K66" s="12">
        <v>0</v>
      </c>
      <c r="L66" s="12">
        <v>0</v>
      </c>
      <c r="M66" s="12">
        <v>0</v>
      </c>
      <c r="N66" s="12">
        <f t="shared" si="11"/>
        <v>346.7</v>
      </c>
      <c r="O66" s="77"/>
    </row>
    <row r="67" spans="1:16" ht="229.5" x14ac:dyDescent="0.2">
      <c r="A67" s="46" t="s">
        <v>347</v>
      </c>
      <c r="B67" s="11" t="s">
        <v>348</v>
      </c>
      <c r="C67" s="11"/>
      <c r="D67" s="11"/>
      <c r="E67" s="47" t="s">
        <v>231</v>
      </c>
      <c r="F67" s="46" t="s">
        <v>291</v>
      </c>
      <c r="G67" s="46" t="s">
        <v>268</v>
      </c>
      <c r="H67" s="47" t="s">
        <v>91</v>
      </c>
      <c r="I67" s="47">
        <v>1</v>
      </c>
      <c r="J67" s="12">
        <v>9.9</v>
      </c>
      <c r="K67" s="12">
        <v>0</v>
      </c>
      <c r="L67" s="12">
        <v>0</v>
      </c>
      <c r="M67" s="12">
        <v>0</v>
      </c>
      <c r="N67" s="12">
        <f t="shared" si="11"/>
        <v>9.9</v>
      </c>
    </row>
    <row r="68" spans="1:16" ht="121.5" x14ac:dyDescent="0.2">
      <c r="A68" s="46" t="s">
        <v>82</v>
      </c>
      <c r="B68" s="11" t="s">
        <v>83</v>
      </c>
      <c r="C68" s="11"/>
      <c r="D68" s="11"/>
      <c r="E68" s="47" t="s">
        <v>84</v>
      </c>
      <c r="F68" s="46" t="s">
        <v>241</v>
      </c>
      <c r="G68" s="46" t="s">
        <v>242</v>
      </c>
      <c r="H68" s="47" t="s">
        <v>45</v>
      </c>
      <c r="I68" s="47">
        <v>1</v>
      </c>
      <c r="J68" s="12">
        <f>SUM(J69)</f>
        <v>150</v>
      </c>
      <c r="K68" s="12">
        <v>0</v>
      </c>
      <c r="L68" s="12">
        <v>0</v>
      </c>
      <c r="M68" s="12">
        <v>0</v>
      </c>
      <c r="N68" s="12">
        <f t="shared" si="11"/>
        <v>150</v>
      </c>
    </row>
    <row r="69" spans="1:16" ht="121.5" x14ac:dyDescent="0.2">
      <c r="A69" s="46" t="s">
        <v>85</v>
      </c>
      <c r="B69" s="11" t="s">
        <v>86</v>
      </c>
      <c r="C69" s="11"/>
      <c r="D69" s="11"/>
      <c r="E69" s="47" t="s">
        <v>84</v>
      </c>
      <c r="F69" s="46" t="s">
        <v>241</v>
      </c>
      <c r="G69" s="46" t="s">
        <v>242</v>
      </c>
      <c r="H69" s="47" t="s">
        <v>87</v>
      </c>
      <c r="I69" s="47">
        <v>1</v>
      </c>
      <c r="J69" s="12">
        <v>150</v>
      </c>
      <c r="K69" s="12">
        <v>0</v>
      </c>
      <c r="L69" s="12">
        <v>0</v>
      </c>
      <c r="M69" s="12">
        <v>0</v>
      </c>
      <c r="N69" s="12">
        <f t="shared" si="11"/>
        <v>150</v>
      </c>
    </row>
    <row r="70" spans="1:16" ht="54" x14ac:dyDescent="0.2">
      <c r="A70" s="46" t="s">
        <v>253</v>
      </c>
      <c r="B70" s="11" t="s">
        <v>254</v>
      </c>
      <c r="C70" s="11"/>
      <c r="D70" s="11"/>
      <c r="E70" s="47" t="s">
        <v>68</v>
      </c>
      <c r="F70" s="46" t="s">
        <v>290</v>
      </c>
      <c r="G70" s="46" t="s">
        <v>242</v>
      </c>
      <c r="H70" s="47" t="s">
        <v>87</v>
      </c>
      <c r="I70" s="47">
        <v>1</v>
      </c>
      <c r="J70" s="12">
        <v>10</v>
      </c>
      <c r="K70" s="12">
        <v>0</v>
      </c>
      <c r="L70" s="12">
        <v>0</v>
      </c>
      <c r="M70" s="12">
        <v>0</v>
      </c>
      <c r="N70" s="12">
        <f t="shared" si="11"/>
        <v>10</v>
      </c>
    </row>
    <row r="71" spans="1:16" ht="108" x14ac:dyDescent="0.2">
      <c r="A71" s="46" t="s">
        <v>302</v>
      </c>
      <c r="B71" s="11" t="s">
        <v>303</v>
      </c>
      <c r="C71" s="11"/>
      <c r="D71" s="11"/>
      <c r="E71" s="47" t="s">
        <v>43</v>
      </c>
      <c r="F71" s="46" t="s">
        <v>241</v>
      </c>
      <c r="G71" s="46" t="s">
        <v>267</v>
      </c>
      <c r="H71" s="47" t="s">
        <v>45</v>
      </c>
      <c r="I71" s="47">
        <v>1</v>
      </c>
      <c r="J71" s="12">
        <v>3.3</v>
      </c>
      <c r="K71" s="12">
        <v>0</v>
      </c>
      <c r="L71" s="12">
        <v>0</v>
      </c>
      <c r="M71" s="12">
        <v>0</v>
      </c>
      <c r="N71" s="12">
        <f t="shared" si="11"/>
        <v>3.3</v>
      </c>
    </row>
    <row r="72" spans="1:16" ht="54" x14ac:dyDescent="0.2">
      <c r="A72" s="46" t="s">
        <v>332</v>
      </c>
      <c r="B72" s="11" t="s">
        <v>333</v>
      </c>
      <c r="C72" s="11"/>
      <c r="D72" s="11"/>
      <c r="E72" s="47" t="s">
        <v>68</v>
      </c>
      <c r="F72" s="46" t="s">
        <v>287</v>
      </c>
      <c r="G72" s="46" t="s">
        <v>291</v>
      </c>
      <c r="H72" s="47" t="s">
        <v>45</v>
      </c>
      <c r="I72" s="47">
        <v>1</v>
      </c>
      <c r="J72" s="12">
        <v>63.9</v>
      </c>
      <c r="K72" s="12">
        <v>0</v>
      </c>
      <c r="L72" s="12">
        <v>0</v>
      </c>
      <c r="M72" s="12">
        <v>0</v>
      </c>
      <c r="N72" s="12">
        <f t="shared" si="11"/>
        <v>63.9</v>
      </c>
      <c r="O72" s="77"/>
      <c r="P72" s="77"/>
    </row>
    <row r="73" spans="1:16" ht="93" customHeight="1" x14ac:dyDescent="0.2">
      <c r="A73" s="46" t="s">
        <v>88</v>
      </c>
      <c r="B73" s="11" t="s">
        <v>89</v>
      </c>
      <c r="C73" s="11" t="s">
        <v>90</v>
      </c>
      <c r="D73" s="11"/>
      <c r="E73" s="47"/>
      <c r="F73" s="46" t="s">
        <v>241</v>
      </c>
      <c r="G73" s="46" t="s">
        <v>242</v>
      </c>
      <c r="H73" s="47" t="s">
        <v>91</v>
      </c>
      <c r="I73" s="15">
        <f>SUM(I74+I81+I89+I90+I91)</f>
        <v>1049</v>
      </c>
      <c r="J73" s="12">
        <f>SUM(J74+J81+J90+J91+J92+J93)</f>
        <v>3103.8999999999996</v>
      </c>
      <c r="K73" s="12">
        <f>SUM(K74+K81+K90+K91+K92+K93)</f>
        <v>0</v>
      </c>
      <c r="L73" s="12">
        <f>SUM(L74+L81+L90+L91+L92+L93)</f>
        <v>0</v>
      </c>
      <c r="M73" s="12">
        <f>SUM(M74+M81+M90+M91+M92+M93)</f>
        <v>0</v>
      </c>
      <c r="N73" s="12">
        <f t="shared" si="11"/>
        <v>3103.8999999999996</v>
      </c>
    </row>
    <row r="74" spans="1:16" ht="108" x14ac:dyDescent="0.2">
      <c r="A74" s="46" t="s">
        <v>92</v>
      </c>
      <c r="B74" s="11" t="s">
        <v>93</v>
      </c>
      <c r="C74" s="11"/>
      <c r="D74" s="11" t="s">
        <v>43</v>
      </c>
      <c r="E74" s="47"/>
      <c r="F74" s="46" t="s">
        <v>241</v>
      </c>
      <c r="G74" s="46" t="s">
        <v>242</v>
      </c>
      <c r="H74" s="47" t="s">
        <v>91</v>
      </c>
      <c r="I74" s="15">
        <f>SUM(I75+I76+I77+I78+I79)</f>
        <v>658</v>
      </c>
      <c r="J74" s="12">
        <f>SUM(J75+J76+J77+J78+J79+J80)</f>
        <v>115.1</v>
      </c>
      <c r="K74" s="12">
        <f t="shared" ref="K74:M74" si="12">SUM(K75+K76+K77+K78+K79+K80)</f>
        <v>0</v>
      </c>
      <c r="L74" s="12">
        <f t="shared" si="12"/>
        <v>0</v>
      </c>
      <c r="M74" s="12">
        <f t="shared" si="12"/>
        <v>0</v>
      </c>
      <c r="N74" s="12">
        <f>SUM(J74+K74+L74+M74)</f>
        <v>115.1</v>
      </c>
    </row>
    <row r="75" spans="1:16" ht="68.25" customHeight="1" x14ac:dyDescent="0.2">
      <c r="A75" s="46" t="s">
        <v>94</v>
      </c>
      <c r="B75" s="11" t="s">
        <v>95</v>
      </c>
      <c r="C75" s="11"/>
      <c r="D75" s="11"/>
      <c r="E75" s="47" t="s">
        <v>68</v>
      </c>
      <c r="F75" s="46" t="s">
        <v>268</v>
      </c>
      <c r="G75" s="46" t="s">
        <v>268</v>
      </c>
      <c r="H75" s="47" t="s">
        <v>91</v>
      </c>
      <c r="I75" s="47">
        <v>200</v>
      </c>
      <c r="J75" s="12">
        <v>9.6</v>
      </c>
      <c r="K75" s="12">
        <v>0</v>
      </c>
      <c r="L75" s="12">
        <v>0</v>
      </c>
      <c r="M75" s="12">
        <v>0</v>
      </c>
      <c r="N75" s="12">
        <f t="shared" ref="N75:N80" si="13">SUM(J75:M75)</f>
        <v>9.6</v>
      </c>
    </row>
    <row r="76" spans="1:16" ht="42" customHeight="1" x14ac:dyDescent="0.2">
      <c r="A76" s="46" t="s">
        <v>96</v>
      </c>
      <c r="B76" s="11" t="s">
        <v>97</v>
      </c>
      <c r="C76" s="11"/>
      <c r="D76" s="11"/>
      <c r="E76" s="47" t="s">
        <v>68</v>
      </c>
      <c r="F76" s="46" t="s">
        <v>288</v>
      </c>
      <c r="G76" s="46" t="s">
        <v>289</v>
      </c>
      <c r="H76" s="47" t="s">
        <v>91</v>
      </c>
      <c r="I76" s="47">
        <v>200</v>
      </c>
      <c r="J76" s="12">
        <v>62.8</v>
      </c>
      <c r="K76" s="12">
        <v>0</v>
      </c>
      <c r="L76" s="12">
        <v>0</v>
      </c>
      <c r="M76" s="12">
        <v>0</v>
      </c>
      <c r="N76" s="12">
        <f t="shared" si="13"/>
        <v>62.8</v>
      </c>
    </row>
    <row r="77" spans="1:16" ht="40.5" x14ac:dyDescent="0.2">
      <c r="A77" s="46" t="s">
        <v>98</v>
      </c>
      <c r="B77" s="11" t="s">
        <v>255</v>
      </c>
      <c r="C77" s="11"/>
      <c r="D77" s="11"/>
      <c r="E77" s="47" t="s">
        <v>68</v>
      </c>
      <c r="F77" s="46" t="s">
        <v>290</v>
      </c>
      <c r="G77" s="46" t="s">
        <v>290</v>
      </c>
      <c r="H77" s="47" t="s">
        <v>91</v>
      </c>
      <c r="I77" s="47">
        <v>200</v>
      </c>
      <c r="J77" s="12">
        <v>25</v>
      </c>
      <c r="K77" s="12">
        <v>0</v>
      </c>
      <c r="L77" s="12">
        <v>0</v>
      </c>
      <c r="M77" s="12">
        <v>0</v>
      </c>
      <c r="N77" s="12">
        <f t="shared" si="13"/>
        <v>25</v>
      </c>
    </row>
    <row r="78" spans="1:16" ht="67.5" x14ac:dyDescent="0.2">
      <c r="A78" s="46" t="s">
        <v>99</v>
      </c>
      <c r="B78" s="11" t="s">
        <v>292</v>
      </c>
      <c r="C78" s="11"/>
      <c r="D78" s="11"/>
      <c r="E78" s="47" t="s">
        <v>68</v>
      </c>
      <c r="F78" s="46" t="s">
        <v>287</v>
      </c>
      <c r="G78" s="46" t="s">
        <v>287</v>
      </c>
      <c r="H78" s="47" t="s">
        <v>91</v>
      </c>
      <c r="I78" s="47">
        <v>8</v>
      </c>
      <c r="J78" s="12">
        <v>5</v>
      </c>
      <c r="K78" s="12">
        <v>0</v>
      </c>
      <c r="L78" s="12">
        <v>0</v>
      </c>
      <c r="M78" s="12">
        <v>0</v>
      </c>
      <c r="N78" s="12">
        <f t="shared" si="13"/>
        <v>5</v>
      </c>
    </row>
    <row r="79" spans="1:16" ht="54" x14ac:dyDescent="0.2">
      <c r="A79" s="46" t="s">
        <v>100</v>
      </c>
      <c r="B79" s="11" t="s">
        <v>293</v>
      </c>
      <c r="C79" s="11"/>
      <c r="D79" s="11"/>
      <c r="E79" s="47" t="s">
        <v>68</v>
      </c>
      <c r="F79" s="46" t="s">
        <v>282</v>
      </c>
      <c r="G79" s="46" t="s">
        <v>282</v>
      </c>
      <c r="H79" s="47" t="s">
        <v>91</v>
      </c>
      <c r="I79" s="47">
        <v>50</v>
      </c>
      <c r="J79" s="12">
        <v>5</v>
      </c>
      <c r="K79" s="12">
        <v>0</v>
      </c>
      <c r="L79" s="12">
        <v>0</v>
      </c>
      <c r="M79" s="12">
        <v>0</v>
      </c>
      <c r="N79" s="12">
        <f t="shared" si="13"/>
        <v>5</v>
      </c>
    </row>
    <row r="80" spans="1:16" ht="54" x14ac:dyDescent="0.2">
      <c r="A80" s="55" t="s">
        <v>101</v>
      </c>
      <c r="B80" s="11" t="s">
        <v>363</v>
      </c>
      <c r="C80" s="11"/>
      <c r="D80" s="11"/>
      <c r="E80" s="56" t="s">
        <v>68</v>
      </c>
      <c r="F80" s="55" t="s">
        <v>266</v>
      </c>
      <c r="G80" s="55" t="s">
        <v>266</v>
      </c>
      <c r="H80" s="56" t="s">
        <v>91</v>
      </c>
      <c r="I80" s="56">
        <v>11</v>
      </c>
      <c r="J80" s="12">
        <v>7.7</v>
      </c>
      <c r="K80" s="12">
        <v>0</v>
      </c>
      <c r="L80" s="12">
        <v>0</v>
      </c>
      <c r="M80" s="12">
        <v>0</v>
      </c>
      <c r="N80" s="12">
        <f t="shared" si="13"/>
        <v>7.7</v>
      </c>
    </row>
    <row r="81" spans="1:14" ht="121.5" customHeight="1" x14ac:dyDescent="0.2">
      <c r="A81" s="46" t="s">
        <v>103</v>
      </c>
      <c r="B81" s="11" t="s">
        <v>104</v>
      </c>
      <c r="C81" s="11"/>
      <c r="D81" s="11" t="s">
        <v>43</v>
      </c>
      <c r="E81" s="47"/>
      <c r="F81" s="46" t="s">
        <v>241</v>
      </c>
      <c r="G81" s="46" t="s">
        <v>242</v>
      </c>
      <c r="H81" s="47" t="s">
        <v>91</v>
      </c>
      <c r="I81" s="15">
        <f>SUM(I82+I83+I84+I85+I86+I87+I88)</f>
        <v>330</v>
      </c>
      <c r="J81" s="12">
        <f>SUM(J82+J83+J84+J85+J86+J87+J88)</f>
        <v>192.7</v>
      </c>
      <c r="K81" s="12">
        <f t="shared" ref="K81:M81" si="14">SUM(K82+K83+K84+K85+K86+K87+K88)</f>
        <v>0</v>
      </c>
      <c r="L81" s="12">
        <f t="shared" si="14"/>
        <v>0</v>
      </c>
      <c r="M81" s="12">
        <f t="shared" si="14"/>
        <v>0</v>
      </c>
      <c r="N81" s="12">
        <f>J81+K81</f>
        <v>192.7</v>
      </c>
    </row>
    <row r="82" spans="1:14" ht="42" customHeight="1" x14ac:dyDescent="0.2">
      <c r="A82" s="46" t="s">
        <v>105</v>
      </c>
      <c r="B82" s="11" t="s">
        <v>106</v>
      </c>
      <c r="C82" s="11"/>
      <c r="D82" s="11"/>
      <c r="E82" s="47" t="s">
        <v>68</v>
      </c>
      <c r="F82" s="46" t="s">
        <v>289</v>
      </c>
      <c r="G82" s="46" t="s">
        <v>290</v>
      </c>
      <c r="H82" s="47" t="s">
        <v>91</v>
      </c>
      <c r="I82" s="47">
        <v>200</v>
      </c>
      <c r="J82" s="12">
        <v>50</v>
      </c>
      <c r="K82" s="12">
        <v>0</v>
      </c>
      <c r="L82" s="12">
        <v>0</v>
      </c>
      <c r="M82" s="12">
        <v>0</v>
      </c>
      <c r="N82" s="12">
        <f t="shared" ref="N82:N85" si="15">SUM(J82:M82)</f>
        <v>50</v>
      </c>
    </row>
    <row r="83" spans="1:14" ht="40.5" customHeight="1" x14ac:dyDescent="0.2">
      <c r="A83" s="46" t="s">
        <v>390</v>
      </c>
      <c r="B83" s="11" t="s">
        <v>109</v>
      </c>
      <c r="C83" s="11"/>
      <c r="D83" s="11"/>
      <c r="E83" s="47" t="s">
        <v>68</v>
      </c>
      <c r="F83" s="46" t="s">
        <v>267</v>
      </c>
      <c r="G83" s="46" t="s">
        <v>267</v>
      </c>
      <c r="H83" s="47" t="s">
        <v>91</v>
      </c>
      <c r="I83" s="47">
        <v>50</v>
      </c>
      <c r="J83" s="12">
        <v>0</v>
      </c>
      <c r="K83" s="12">
        <v>0</v>
      </c>
      <c r="L83" s="12">
        <v>0</v>
      </c>
      <c r="M83" s="12">
        <v>0</v>
      </c>
      <c r="N83" s="12">
        <f t="shared" si="15"/>
        <v>0</v>
      </c>
    </row>
    <row r="84" spans="1:14" ht="55.5" customHeight="1" x14ac:dyDescent="0.2">
      <c r="A84" s="46" t="s">
        <v>107</v>
      </c>
      <c r="B84" s="11" t="s">
        <v>256</v>
      </c>
      <c r="C84" s="11"/>
      <c r="D84" s="11"/>
      <c r="E84" s="47" t="s">
        <v>68</v>
      </c>
      <c r="F84" s="46" t="s">
        <v>267</v>
      </c>
      <c r="G84" s="46" t="s">
        <v>287</v>
      </c>
      <c r="H84" s="47" t="s">
        <v>111</v>
      </c>
      <c r="I84" s="47">
        <v>3</v>
      </c>
      <c r="J84" s="12">
        <v>10</v>
      </c>
      <c r="K84" s="12">
        <v>0</v>
      </c>
      <c r="L84" s="12">
        <v>0</v>
      </c>
      <c r="M84" s="12">
        <v>0</v>
      </c>
      <c r="N84" s="12">
        <f t="shared" si="15"/>
        <v>10</v>
      </c>
    </row>
    <row r="85" spans="1:14" ht="42" customHeight="1" x14ac:dyDescent="0.2">
      <c r="A85" s="46" t="s">
        <v>108</v>
      </c>
      <c r="B85" s="11" t="s">
        <v>257</v>
      </c>
      <c r="C85" s="11"/>
      <c r="D85" s="11"/>
      <c r="E85" s="47" t="s">
        <v>68</v>
      </c>
      <c r="F85" s="46" t="s">
        <v>241</v>
      </c>
      <c r="G85" s="46" t="s">
        <v>266</v>
      </c>
      <c r="H85" s="47" t="s">
        <v>111</v>
      </c>
      <c r="I85" s="47">
        <v>3</v>
      </c>
      <c r="J85" s="12">
        <v>22.7</v>
      </c>
      <c r="K85" s="12">
        <v>0</v>
      </c>
      <c r="L85" s="12">
        <v>0</v>
      </c>
      <c r="M85" s="12">
        <v>0</v>
      </c>
      <c r="N85" s="12">
        <f t="shared" si="15"/>
        <v>22.7</v>
      </c>
    </row>
    <row r="86" spans="1:14" ht="42" customHeight="1" x14ac:dyDescent="0.2">
      <c r="A86" s="46" t="s">
        <v>110</v>
      </c>
      <c r="B86" s="11" t="s">
        <v>258</v>
      </c>
      <c r="C86" s="11"/>
      <c r="D86" s="11"/>
      <c r="E86" s="47" t="s">
        <v>68</v>
      </c>
      <c r="F86" s="46" t="s">
        <v>242</v>
      </c>
      <c r="G86" s="46" t="s">
        <v>242</v>
      </c>
      <c r="H86" s="47" t="s">
        <v>91</v>
      </c>
      <c r="I86" s="47">
        <v>30</v>
      </c>
      <c r="J86" s="12">
        <v>5</v>
      </c>
      <c r="K86" s="12">
        <v>0</v>
      </c>
      <c r="L86" s="12">
        <v>0</v>
      </c>
      <c r="M86" s="12">
        <v>0</v>
      </c>
      <c r="N86" s="12">
        <f>SUM(J86:M86)</f>
        <v>5</v>
      </c>
    </row>
    <row r="87" spans="1:14" ht="42" customHeight="1" x14ac:dyDescent="0.2">
      <c r="A87" s="46" t="s">
        <v>112</v>
      </c>
      <c r="B87" s="11" t="s">
        <v>102</v>
      </c>
      <c r="C87" s="11"/>
      <c r="D87" s="11"/>
      <c r="E87" s="47" t="s">
        <v>68</v>
      </c>
      <c r="F87" s="46" t="s">
        <v>291</v>
      </c>
      <c r="G87" s="46" t="s">
        <v>291</v>
      </c>
      <c r="H87" s="47" t="s">
        <v>91</v>
      </c>
      <c r="I87" s="47">
        <v>24</v>
      </c>
      <c r="J87" s="12">
        <v>5</v>
      </c>
      <c r="K87" s="12">
        <v>0</v>
      </c>
      <c r="L87" s="12">
        <v>0</v>
      </c>
      <c r="M87" s="12">
        <v>0</v>
      </c>
      <c r="N87" s="12">
        <f>SUM(J87:M87)</f>
        <v>5</v>
      </c>
    </row>
    <row r="88" spans="1:14" ht="42" customHeight="1" x14ac:dyDescent="0.2">
      <c r="A88" s="46" t="s">
        <v>113</v>
      </c>
      <c r="B88" s="11" t="s">
        <v>158</v>
      </c>
      <c r="C88" s="11"/>
      <c r="D88" s="11"/>
      <c r="E88" s="47" t="s">
        <v>68</v>
      </c>
      <c r="F88" s="46" t="s">
        <v>242</v>
      </c>
      <c r="G88" s="46" t="s">
        <v>242</v>
      </c>
      <c r="H88" s="47" t="s">
        <v>91</v>
      </c>
      <c r="I88" s="47">
        <v>20</v>
      </c>
      <c r="J88" s="12">
        <v>100</v>
      </c>
      <c r="K88" s="12">
        <v>0</v>
      </c>
      <c r="L88" s="12">
        <v>0</v>
      </c>
      <c r="M88" s="12">
        <v>0</v>
      </c>
      <c r="N88" s="12">
        <f>SUM(J88:M88)</f>
        <v>100</v>
      </c>
    </row>
    <row r="89" spans="1:14" ht="67.5" x14ac:dyDescent="0.2">
      <c r="A89" s="46" t="s">
        <v>114</v>
      </c>
      <c r="B89" s="11" t="s">
        <v>115</v>
      </c>
      <c r="C89" s="11"/>
      <c r="D89" s="11"/>
      <c r="E89" s="47" t="s">
        <v>116</v>
      </c>
      <c r="F89" s="46" t="s">
        <v>241</v>
      </c>
      <c r="G89" s="46" t="s">
        <v>242</v>
      </c>
      <c r="H89" s="47" t="s">
        <v>91</v>
      </c>
      <c r="I89" s="47">
        <v>50</v>
      </c>
      <c r="J89" s="12">
        <v>0</v>
      </c>
      <c r="K89" s="12">
        <v>0</v>
      </c>
      <c r="L89" s="12">
        <v>0</v>
      </c>
      <c r="M89" s="12">
        <v>0</v>
      </c>
      <c r="N89" s="12">
        <f>J89+K89</f>
        <v>0</v>
      </c>
    </row>
    <row r="90" spans="1:14" ht="67.5" x14ac:dyDescent="0.2">
      <c r="A90" s="46" t="s">
        <v>117</v>
      </c>
      <c r="B90" s="11" t="s">
        <v>118</v>
      </c>
      <c r="C90" s="11"/>
      <c r="D90" s="11"/>
      <c r="E90" s="47" t="s">
        <v>68</v>
      </c>
      <c r="F90" s="46" t="s">
        <v>267</v>
      </c>
      <c r="G90" s="46" t="s">
        <v>242</v>
      </c>
      <c r="H90" s="47" t="s">
        <v>91</v>
      </c>
      <c r="I90" s="47">
        <v>10</v>
      </c>
      <c r="J90" s="12">
        <v>30</v>
      </c>
      <c r="K90" s="12">
        <v>0</v>
      </c>
      <c r="L90" s="12">
        <v>0</v>
      </c>
      <c r="M90" s="12">
        <v>0</v>
      </c>
      <c r="N90" s="12">
        <f t="shared" ref="N90:N153" si="16">J90+K90</f>
        <v>30</v>
      </c>
    </row>
    <row r="91" spans="1:14" ht="270" x14ac:dyDescent="0.2">
      <c r="A91" s="46" t="s">
        <v>119</v>
      </c>
      <c r="B91" s="11" t="s">
        <v>120</v>
      </c>
      <c r="C91" s="11"/>
      <c r="D91" s="11"/>
      <c r="E91" s="47" t="s">
        <v>84</v>
      </c>
      <c r="F91" s="46" t="s">
        <v>241</v>
      </c>
      <c r="G91" s="46" t="s">
        <v>242</v>
      </c>
      <c r="H91" s="47" t="s">
        <v>91</v>
      </c>
      <c r="I91" s="47">
        <v>1</v>
      </c>
      <c r="J91" s="12">
        <v>0</v>
      </c>
      <c r="K91" s="12">
        <v>0</v>
      </c>
      <c r="L91" s="12">
        <v>0</v>
      </c>
      <c r="M91" s="12">
        <v>0</v>
      </c>
      <c r="N91" s="12">
        <f t="shared" si="16"/>
        <v>0</v>
      </c>
    </row>
    <row r="92" spans="1:14" ht="121.5" x14ac:dyDescent="0.2">
      <c r="A92" s="46" t="s">
        <v>121</v>
      </c>
      <c r="B92" s="11" t="s">
        <v>294</v>
      </c>
      <c r="C92" s="11"/>
      <c r="D92" s="11"/>
      <c r="E92" s="47" t="s">
        <v>261</v>
      </c>
      <c r="F92" s="46" t="s">
        <v>241</v>
      </c>
      <c r="G92" s="46" t="s">
        <v>242</v>
      </c>
      <c r="H92" s="47" t="s">
        <v>45</v>
      </c>
      <c r="I92" s="47">
        <v>1</v>
      </c>
      <c r="J92" s="12">
        <v>495</v>
      </c>
      <c r="K92" s="12">
        <v>0</v>
      </c>
      <c r="L92" s="12">
        <v>0</v>
      </c>
      <c r="M92" s="12">
        <v>0</v>
      </c>
      <c r="N92" s="12">
        <f t="shared" si="16"/>
        <v>495</v>
      </c>
    </row>
    <row r="93" spans="1:14" ht="162" x14ac:dyDescent="0.2">
      <c r="A93" s="46" t="s">
        <v>259</v>
      </c>
      <c r="B93" s="11" t="s">
        <v>260</v>
      </c>
      <c r="C93" s="11"/>
      <c r="D93" s="11"/>
      <c r="E93" s="47" t="s">
        <v>261</v>
      </c>
      <c r="F93" s="46" t="s">
        <v>241</v>
      </c>
      <c r="G93" s="46" t="s">
        <v>242</v>
      </c>
      <c r="H93" s="47" t="s">
        <v>45</v>
      </c>
      <c r="I93" s="47">
        <v>1</v>
      </c>
      <c r="J93" s="12">
        <v>2271.1</v>
      </c>
      <c r="K93" s="12">
        <v>0</v>
      </c>
      <c r="L93" s="12">
        <v>0</v>
      </c>
      <c r="M93" s="12">
        <v>0</v>
      </c>
      <c r="N93" s="12">
        <f t="shared" si="16"/>
        <v>2271.1</v>
      </c>
    </row>
    <row r="94" spans="1:14" ht="148.5" x14ac:dyDescent="0.2">
      <c r="A94" s="46" t="s">
        <v>122</v>
      </c>
      <c r="B94" s="11" t="s">
        <v>123</v>
      </c>
      <c r="C94" s="11" t="s">
        <v>124</v>
      </c>
      <c r="D94" s="11" t="s">
        <v>43</v>
      </c>
      <c r="E94" s="47" t="s">
        <v>25</v>
      </c>
      <c r="F94" s="46" t="s">
        <v>241</v>
      </c>
      <c r="G94" s="46" t="s">
        <v>242</v>
      </c>
      <c r="H94" s="47" t="s">
        <v>26</v>
      </c>
      <c r="I94" s="47">
        <v>241</v>
      </c>
      <c r="J94" s="12">
        <v>427.6</v>
      </c>
      <c r="K94" s="12">
        <v>4917.7</v>
      </c>
      <c r="L94" s="12">
        <v>0</v>
      </c>
      <c r="M94" s="12">
        <v>0</v>
      </c>
      <c r="N94" s="12">
        <f t="shared" si="16"/>
        <v>5345.3</v>
      </c>
    </row>
    <row r="95" spans="1:14" ht="121.5" customHeight="1" x14ac:dyDescent="0.2">
      <c r="A95" s="46" t="s">
        <v>125</v>
      </c>
      <c r="B95" s="11" t="s">
        <v>126</v>
      </c>
      <c r="C95" s="11" t="s">
        <v>124</v>
      </c>
      <c r="D95" s="11" t="s">
        <v>43</v>
      </c>
      <c r="E95" s="47" t="s">
        <v>25</v>
      </c>
      <c r="F95" s="46" t="s">
        <v>241</v>
      </c>
      <c r="G95" s="46" t="s">
        <v>242</v>
      </c>
      <c r="H95" s="47" t="s">
        <v>26</v>
      </c>
      <c r="I95" s="47">
        <v>45</v>
      </c>
      <c r="J95" s="12">
        <v>0</v>
      </c>
      <c r="K95" s="12">
        <v>1326.2</v>
      </c>
      <c r="L95" s="12">
        <v>0</v>
      </c>
      <c r="M95" s="12">
        <v>0</v>
      </c>
      <c r="N95" s="12">
        <f t="shared" si="16"/>
        <v>1326.2</v>
      </c>
    </row>
    <row r="96" spans="1:14" ht="121.5" customHeight="1" x14ac:dyDescent="0.2">
      <c r="A96" s="46" t="s">
        <v>127</v>
      </c>
      <c r="B96" s="11" t="s">
        <v>128</v>
      </c>
      <c r="C96" s="11" t="s">
        <v>124</v>
      </c>
      <c r="D96" s="11" t="s">
        <v>43</v>
      </c>
      <c r="E96" s="47" t="s">
        <v>25</v>
      </c>
      <c r="F96" s="46" t="s">
        <v>241</v>
      </c>
      <c r="G96" s="46" t="s">
        <v>242</v>
      </c>
      <c r="H96" s="47" t="s">
        <v>26</v>
      </c>
      <c r="I96" s="47">
        <v>2243</v>
      </c>
      <c r="J96" s="12">
        <v>277</v>
      </c>
      <c r="K96" s="12">
        <v>3185.7</v>
      </c>
      <c r="L96" s="12">
        <v>0</v>
      </c>
      <c r="M96" s="12">
        <v>0</v>
      </c>
      <c r="N96" s="12">
        <f t="shared" si="16"/>
        <v>3462.7</v>
      </c>
    </row>
    <row r="97" spans="1:14" s="13" customFormat="1" ht="148.5" customHeight="1" x14ac:dyDescent="0.2">
      <c r="A97" s="46" t="s">
        <v>129</v>
      </c>
      <c r="B97" s="11" t="s">
        <v>130</v>
      </c>
      <c r="C97" s="11" t="s">
        <v>124</v>
      </c>
      <c r="D97" s="11" t="s">
        <v>43</v>
      </c>
      <c r="E97" s="47" t="s">
        <v>25</v>
      </c>
      <c r="F97" s="46" t="s">
        <v>241</v>
      </c>
      <c r="G97" s="46" t="s">
        <v>242</v>
      </c>
      <c r="H97" s="47" t="s">
        <v>26</v>
      </c>
      <c r="I97" s="47">
        <v>2243</v>
      </c>
      <c r="J97" s="12">
        <v>292.89999999999998</v>
      </c>
      <c r="K97" s="12">
        <v>7249.1</v>
      </c>
      <c r="L97" s="12">
        <v>21746.3</v>
      </c>
      <c r="M97" s="12">
        <v>0</v>
      </c>
      <c r="N97" s="12">
        <f>SUM(J97+K97+L97+M97)</f>
        <v>29288.3</v>
      </c>
    </row>
    <row r="98" spans="1:14" s="13" customFormat="1" ht="162" x14ac:dyDescent="0.2">
      <c r="A98" s="46" t="s">
        <v>131</v>
      </c>
      <c r="B98" s="11" t="s">
        <v>301</v>
      </c>
      <c r="C98" s="11" t="s">
        <v>124</v>
      </c>
      <c r="D98" s="11" t="s">
        <v>43</v>
      </c>
      <c r="E98" s="47" t="s">
        <v>295</v>
      </c>
      <c r="F98" s="46" t="s">
        <v>241</v>
      </c>
      <c r="G98" s="46" t="s">
        <v>242</v>
      </c>
      <c r="H98" s="47" t="s">
        <v>26</v>
      </c>
      <c r="I98" s="47">
        <v>45</v>
      </c>
      <c r="J98" s="12">
        <v>259</v>
      </c>
      <c r="K98" s="12">
        <v>0</v>
      </c>
      <c r="L98" s="12">
        <v>0</v>
      </c>
      <c r="M98" s="12">
        <v>0</v>
      </c>
      <c r="N98" s="12">
        <f>J98+K98</f>
        <v>259</v>
      </c>
    </row>
    <row r="99" spans="1:14" s="13" customFormat="1" ht="107.25" customHeight="1" x14ac:dyDescent="0.2">
      <c r="A99" s="46" t="s">
        <v>319</v>
      </c>
      <c r="B99" s="11" t="s">
        <v>318</v>
      </c>
      <c r="C99" s="11" t="s">
        <v>124</v>
      </c>
      <c r="D99" s="11"/>
      <c r="E99" s="47"/>
      <c r="F99" s="46"/>
      <c r="G99" s="46"/>
      <c r="H99" s="47" t="s">
        <v>45</v>
      </c>
      <c r="I99" s="47">
        <v>1</v>
      </c>
      <c r="J99" s="12">
        <f>J100+J101</f>
        <v>420</v>
      </c>
      <c r="K99" s="12">
        <f>K100+K101</f>
        <v>3780</v>
      </c>
      <c r="L99" s="12">
        <f>L100+L101</f>
        <v>0</v>
      </c>
      <c r="M99" s="12">
        <f>M100+M101</f>
        <v>0</v>
      </c>
      <c r="N99" s="12">
        <f>J99+K99</f>
        <v>4200</v>
      </c>
    </row>
    <row r="100" spans="1:14" s="13" customFormat="1" ht="94.5" x14ac:dyDescent="0.2">
      <c r="A100" s="46" t="s">
        <v>320</v>
      </c>
      <c r="B100" s="11" t="s">
        <v>322</v>
      </c>
      <c r="C100" s="11"/>
      <c r="D100" s="11"/>
      <c r="E100" s="47" t="s">
        <v>50</v>
      </c>
      <c r="F100" s="46" t="s">
        <v>287</v>
      </c>
      <c r="G100" s="46" t="s">
        <v>288</v>
      </c>
      <c r="H100" s="47" t="s">
        <v>45</v>
      </c>
      <c r="I100" s="47">
        <v>1</v>
      </c>
      <c r="J100" s="12">
        <v>220</v>
      </c>
      <c r="K100" s="12">
        <v>1980</v>
      </c>
      <c r="L100" s="12">
        <v>0</v>
      </c>
      <c r="M100" s="12">
        <v>0</v>
      </c>
      <c r="N100" s="12">
        <f>J100+K100</f>
        <v>2200</v>
      </c>
    </row>
    <row r="101" spans="1:14" s="13" customFormat="1" ht="67.5" x14ac:dyDescent="0.2">
      <c r="A101" s="46" t="s">
        <v>321</v>
      </c>
      <c r="B101" s="11" t="s">
        <v>323</v>
      </c>
      <c r="C101" s="11"/>
      <c r="D101" s="11"/>
      <c r="E101" s="47" t="s">
        <v>132</v>
      </c>
      <c r="F101" s="46" t="s">
        <v>287</v>
      </c>
      <c r="G101" s="46" t="s">
        <v>288</v>
      </c>
      <c r="H101" s="47" t="s">
        <v>45</v>
      </c>
      <c r="I101" s="47">
        <v>1</v>
      </c>
      <c r="J101" s="12">
        <v>200</v>
      </c>
      <c r="K101" s="12">
        <v>1800</v>
      </c>
      <c r="L101" s="12">
        <v>0</v>
      </c>
      <c r="M101" s="12">
        <v>0</v>
      </c>
      <c r="N101" s="12">
        <f>J101+K101</f>
        <v>2000</v>
      </c>
    </row>
    <row r="102" spans="1:14" ht="107.25" customHeight="1" x14ac:dyDescent="0.2">
      <c r="A102" s="46" t="s">
        <v>133</v>
      </c>
      <c r="B102" s="11" t="s">
        <v>134</v>
      </c>
      <c r="C102" s="11" t="s">
        <v>19</v>
      </c>
      <c r="D102" s="11"/>
      <c r="E102" s="47"/>
      <c r="F102" s="46" t="s">
        <v>241</v>
      </c>
      <c r="G102" s="46" t="s">
        <v>242</v>
      </c>
      <c r="H102" s="47" t="s">
        <v>20</v>
      </c>
      <c r="I102" s="47" t="s">
        <v>20</v>
      </c>
      <c r="J102" s="12">
        <f>SUM(J103+J135)</f>
        <v>1259.2</v>
      </c>
      <c r="K102" s="12">
        <f>SUM(K103+K135)</f>
        <v>0</v>
      </c>
      <c r="L102" s="12">
        <f>SUM(L103+L135)</f>
        <v>0</v>
      </c>
      <c r="M102" s="12">
        <f>SUM(M103+M135)</f>
        <v>0</v>
      </c>
      <c r="N102" s="12">
        <f>J102+K102+L102+M102</f>
        <v>1259.2</v>
      </c>
    </row>
    <row r="103" spans="1:14" ht="81" x14ac:dyDescent="0.2">
      <c r="A103" s="46" t="s">
        <v>135</v>
      </c>
      <c r="B103" s="11" t="s">
        <v>136</v>
      </c>
      <c r="C103" s="11" t="s">
        <v>90</v>
      </c>
      <c r="D103" s="30"/>
      <c r="E103" s="47"/>
      <c r="F103" s="46" t="s">
        <v>241</v>
      </c>
      <c r="G103" s="46" t="s">
        <v>242</v>
      </c>
      <c r="H103" s="47" t="s">
        <v>91</v>
      </c>
      <c r="I103" s="15">
        <f>SUM(I104+I118+I119+I134)</f>
        <v>1052</v>
      </c>
      <c r="J103" s="12">
        <f>SUM(J104+J118+J119+J134)</f>
        <v>862.7</v>
      </c>
      <c r="K103" s="12">
        <f>SUM(K104+K118+K119+K134)</f>
        <v>0</v>
      </c>
      <c r="L103" s="12">
        <f>SUM(L104+L118+L119+L134)</f>
        <v>0</v>
      </c>
      <c r="M103" s="12">
        <f>SUM(M104+M118+M119+M134)</f>
        <v>0</v>
      </c>
      <c r="N103" s="12">
        <f t="shared" si="16"/>
        <v>862.7</v>
      </c>
    </row>
    <row r="104" spans="1:14" ht="94.5" customHeight="1" x14ac:dyDescent="0.2">
      <c r="A104" s="46" t="s">
        <v>137</v>
      </c>
      <c r="B104" s="11" t="s">
        <v>138</v>
      </c>
      <c r="C104" s="11"/>
      <c r="D104" s="11" t="s">
        <v>43</v>
      </c>
      <c r="E104" s="47"/>
      <c r="F104" s="46" t="s">
        <v>241</v>
      </c>
      <c r="G104" s="46" t="s">
        <v>242</v>
      </c>
      <c r="H104" s="47" t="s">
        <v>139</v>
      </c>
      <c r="I104" s="15">
        <f>SUM(I105+I106+I107+I108+I109+I110+I111+I112+I113+I114+I115+I116+I117)</f>
        <v>957</v>
      </c>
      <c r="J104" s="12">
        <f>SUM(J105+J106+J107+J108+J109+J110+J111+J112+J113+J114+J115+J116+J117)</f>
        <v>326.39999999999998</v>
      </c>
      <c r="K104" s="12">
        <f t="shared" ref="K104:M104" si="17">SUM(K105+K106+K107+K108+K109+K110+K111+K112+K113+K114+K115+K116+K117)</f>
        <v>0</v>
      </c>
      <c r="L104" s="12">
        <f t="shared" si="17"/>
        <v>0</v>
      </c>
      <c r="M104" s="12">
        <f t="shared" si="17"/>
        <v>0</v>
      </c>
      <c r="N104" s="12">
        <f t="shared" si="16"/>
        <v>326.39999999999998</v>
      </c>
    </row>
    <row r="105" spans="1:14" ht="67.5" x14ac:dyDescent="0.2">
      <c r="A105" s="46" t="s">
        <v>140</v>
      </c>
      <c r="B105" s="11" t="s">
        <v>141</v>
      </c>
      <c r="C105" s="11"/>
      <c r="D105" s="11"/>
      <c r="E105" s="47" t="s">
        <v>68</v>
      </c>
      <c r="F105" s="46" t="s">
        <v>282</v>
      </c>
      <c r="G105" s="46" t="s">
        <v>282</v>
      </c>
      <c r="H105" s="47" t="s">
        <v>142</v>
      </c>
      <c r="I105" s="47">
        <v>11</v>
      </c>
      <c r="J105" s="12">
        <v>10</v>
      </c>
      <c r="K105" s="12">
        <v>0</v>
      </c>
      <c r="L105" s="12">
        <v>0</v>
      </c>
      <c r="M105" s="12">
        <v>0</v>
      </c>
      <c r="N105" s="12">
        <f t="shared" si="16"/>
        <v>10</v>
      </c>
    </row>
    <row r="106" spans="1:14" ht="42.75" customHeight="1" x14ac:dyDescent="0.2">
      <c r="A106" s="46" t="s">
        <v>143</v>
      </c>
      <c r="B106" s="11" t="s">
        <v>144</v>
      </c>
      <c r="C106" s="11"/>
      <c r="D106" s="11"/>
      <c r="E106" s="47" t="s">
        <v>68</v>
      </c>
      <c r="F106" s="46" t="s">
        <v>241</v>
      </c>
      <c r="G106" s="46" t="s">
        <v>242</v>
      </c>
      <c r="H106" s="47" t="s">
        <v>91</v>
      </c>
      <c r="I106" s="47">
        <v>200</v>
      </c>
      <c r="J106" s="12">
        <v>71.5</v>
      </c>
      <c r="K106" s="12">
        <v>0</v>
      </c>
      <c r="L106" s="12">
        <v>0</v>
      </c>
      <c r="M106" s="12">
        <v>0</v>
      </c>
      <c r="N106" s="12">
        <f t="shared" si="16"/>
        <v>71.5</v>
      </c>
    </row>
    <row r="107" spans="1:14" ht="40.5" x14ac:dyDescent="0.2">
      <c r="A107" s="46" t="s">
        <v>145</v>
      </c>
      <c r="B107" s="11" t="s">
        <v>146</v>
      </c>
      <c r="C107" s="11"/>
      <c r="D107" s="11"/>
      <c r="E107" s="47" t="s">
        <v>68</v>
      </c>
      <c r="F107" s="46" t="s">
        <v>282</v>
      </c>
      <c r="G107" s="46" t="s">
        <v>282</v>
      </c>
      <c r="H107" s="47" t="s">
        <v>91</v>
      </c>
      <c r="I107" s="47">
        <v>60</v>
      </c>
      <c r="J107" s="12">
        <v>50</v>
      </c>
      <c r="K107" s="12">
        <v>0</v>
      </c>
      <c r="L107" s="12">
        <v>0</v>
      </c>
      <c r="M107" s="12">
        <v>0</v>
      </c>
      <c r="N107" s="12">
        <f t="shared" si="16"/>
        <v>50</v>
      </c>
    </row>
    <row r="108" spans="1:14" ht="42.75" customHeight="1" x14ac:dyDescent="0.2">
      <c r="A108" s="46" t="s">
        <v>147</v>
      </c>
      <c r="B108" s="11" t="s">
        <v>148</v>
      </c>
      <c r="C108" s="11"/>
      <c r="D108" s="11"/>
      <c r="E108" s="47" t="s">
        <v>149</v>
      </c>
      <c r="F108" s="46" t="s">
        <v>287</v>
      </c>
      <c r="G108" s="46" t="s">
        <v>291</v>
      </c>
      <c r="H108" s="47" t="s">
        <v>150</v>
      </c>
      <c r="I108" s="47">
        <v>5</v>
      </c>
      <c r="J108" s="12">
        <v>17</v>
      </c>
      <c r="K108" s="12">
        <v>0</v>
      </c>
      <c r="L108" s="12">
        <v>0</v>
      </c>
      <c r="M108" s="12">
        <v>0</v>
      </c>
      <c r="N108" s="12">
        <f t="shared" si="16"/>
        <v>17</v>
      </c>
    </row>
    <row r="109" spans="1:14" ht="54" x14ac:dyDescent="0.2">
      <c r="A109" s="46" t="s">
        <v>151</v>
      </c>
      <c r="B109" s="11" t="s">
        <v>152</v>
      </c>
      <c r="C109" s="11"/>
      <c r="D109" s="11"/>
      <c r="E109" s="47" t="s">
        <v>68</v>
      </c>
      <c r="F109" s="46" t="s">
        <v>287</v>
      </c>
      <c r="G109" s="46" t="s">
        <v>291</v>
      </c>
      <c r="H109" s="47" t="s">
        <v>150</v>
      </c>
      <c r="I109" s="47">
        <v>3</v>
      </c>
      <c r="J109" s="12">
        <v>10</v>
      </c>
      <c r="K109" s="12">
        <v>0</v>
      </c>
      <c r="L109" s="12">
        <v>0</v>
      </c>
      <c r="M109" s="12">
        <v>0</v>
      </c>
      <c r="N109" s="12">
        <f t="shared" si="16"/>
        <v>10</v>
      </c>
    </row>
    <row r="110" spans="1:14" ht="54" x14ac:dyDescent="0.2">
      <c r="A110" s="46" t="s">
        <v>153</v>
      </c>
      <c r="B110" s="11" t="s">
        <v>154</v>
      </c>
      <c r="C110" s="11"/>
      <c r="D110" s="11"/>
      <c r="E110" s="47" t="s">
        <v>68</v>
      </c>
      <c r="F110" s="46" t="s">
        <v>267</v>
      </c>
      <c r="G110" s="46" t="s">
        <v>287</v>
      </c>
      <c r="H110" s="47" t="s">
        <v>150</v>
      </c>
      <c r="I110" s="47">
        <v>3</v>
      </c>
      <c r="J110" s="12">
        <v>5</v>
      </c>
      <c r="K110" s="12">
        <v>0</v>
      </c>
      <c r="L110" s="12">
        <v>0</v>
      </c>
      <c r="M110" s="12">
        <v>0</v>
      </c>
      <c r="N110" s="12">
        <f t="shared" si="16"/>
        <v>5</v>
      </c>
    </row>
    <row r="111" spans="1:14" ht="44.25" customHeight="1" x14ac:dyDescent="0.2">
      <c r="A111" s="46" t="s">
        <v>155</v>
      </c>
      <c r="B111" s="11" t="s">
        <v>156</v>
      </c>
      <c r="C111" s="11"/>
      <c r="D111" s="11"/>
      <c r="E111" s="47" t="s">
        <v>68</v>
      </c>
      <c r="F111" s="46" t="s">
        <v>267</v>
      </c>
      <c r="G111" s="46" t="s">
        <v>267</v>
      </c>
      <c r="H111" s="47" t="s">
        <v>91</v>
      </c>
      <c r="I111" s="47">
        <v>11</v>
      </c>
      <c r="J111" s="12">
        <v>10</v>
      </c>
      <c r="K111" s="12">
        <v>0</v>
      </c>
      <c r="L111" s="12">
        <v>0</v>
      </c>
      <c r="M111" s="12">
        <v>0</v>
      </c>
      <c r="N111" s="12">
        <f t="shared" si="16"/>
        <v>10</v>
      </c>
    </row>
    <row r="112" spans="1:14" ht="42" customHeight="1" x14ac:dyDescent="0.2">
      <c r="A112" s="46" t="s">
        <v>157</v>
      </c>
      <c r="B112" s="29" t="s">
        <v>376</v>
      </c>
      <c r="C112" s="11"/>
      <c r="D112" s="11"/>
      <c r="E112" s="47" t="s">
        <v>68</v>
      </c>
      <c r="F112" s="46" t="s">
        <v>288</v>
      </c>
      <c r="G112" s="46" t="s">
        <v>290</v>
      </c>
      <c r="H112" s="47" t="s">
        <v>91</v>
      </c>
      <c r="I112" s="47">
        <v>150</v>
      </c>
      <c r="J112" s="12">
        <v>20</v>
      </c>
      <c r="K112" s="12">
        <v>0</v>
      </c>
      <c r="L112" s="12">
        <v>0</v>
      </c>
      <c r="M112" s="12">
        <v>0</v>
      </c>
      <c r="N112" s="12">
        <f t="shared" si="16"/>
        <v>20</v>
      </c>
    </row>
    <row r="113" spans="1:14" ht="42" customHeight="1" x14ac:dyDescent="0.2">
      <c r="A113" s="46" t="s">
        <v>238</v>
      </c>
      <c r="B113" s="48" t="s">
        <v>263</v>
      </c>
      <c r="C113" s="11"/>
      <c r="D113" s="11"/>
      <c r="E113" s="47" t="s">
        <v>68</v>
      </c>
      <c r="F113" s="46" t="s">
        <v>241</v>
      </c>
      <c r="G113" s="46" t="s">
        <v>241</v>
      </c>
      <c r="H113" s="47" t="s">
        <v>91</v>
      </c>
      <c r="I113" s="47">
        <v>100</v>
      </c>
      <c r="J113" s="12">
        <v>0</v>
      </c>
      <c r="K113" s="12">
        <v>0</v>
      </c>
      <c r="L113" s="12">
        <v>0</v>
      </c>
      <c r="M113" s="12">
        <v>0</v>
      </c>
      <c r="N113" s="12">
        <f t="shared" si="16"/>
        <v>0</v>
      </c>
    </row>
    <row r="114" spans="1:14" ht="54" x14ac:dyDescent="0.2">
      <c r="A114" s="46" t="s">
        <v>327</v>
      </c>
      <c r="B114" s="48" t="s">
        <v>328</v>
      </c>
      <c r="C114" s="11"/>
      <c r="D114" s="11"/>
      <c r="E114" s="47" t="s">
        <v>68</v>
      </c>
      <c r="F114" s="46" t="s">
        <v>241</v>
      </c>
      <c r="G114" s="46" t="s">
        <v>241</v>
      </c>
      <c r="H114" s="47" t="s">
        <v>91</v>
      </c>
      <c r="I114" s="47">
        <v>99</v>
      </c>
      <c r="J114" s="12">
        <v>10</v>
      </c>
      <c r="K114" s="12">
        <v>0</v>
      </c>
      <c r="L114" s="12">
        <v>0</v>
      </c>
      <c r="M114" s="12">
        <v>0</v>
      </c>
      <c r="N114" s="12">
        <f t="shared" si="16"/>
        <v>10</v>
      </c>
    </row>
    <row r="115" spans="1:14" ht="40.5" x14ac:dyDescent="0.2">
      <c r="A115" s="60" t="s">
        <v>377</v>
      </c>
      <c r="B115" s="63" t="s">
        <v>378</v>
      </c>
      <c r="C115" s="64"/>
      <c r="D115" s="64"/>
      <c r="E115" s="65" t="s">
        <v>68</v>
      </c>
      <c r="F115" s="66" t="s">
        <v>290</v>
      </c>
      <c r="G115" s="66" t="s">
        <v>290</v>
      </c>
      <c r="H115" s="65" t="s">
        <v>91</v>
      </c>
      <c r="I115" s="65">
        <v>60</v>
      </c>
      <c r="J115" s="12">
        <v>20</v>
      </c>
      <c r="K115" s="12">
        <v>0</v>
      </c>
      <c r="L115" s="12">
        <v>0</v>
      </c>
      <c r="M115" s="12">
        <v>0</v>
      </c>
      <c r="N115" s="12">
        <f t="shared" si="16"/>
        <v>20</v>
      </c>
    </row>
    <row r="116" spans="1:14" ht="54" x14ac:dyDescent="0.2">
      <c r="A116" s="67" t="s">
        <v>381</v>
      </c>
      <c r="B116" s="63" t="s">
        <v>384</v>
      </c>
      <c r="C116" s="64"/>
      <c r="D116" s="64"/>
      <c r="E116" s="65" t="s">
        <v>68</v>
      </c>
      <c r="F116" s="66" t="s">
        <v>288</v>
      </c>
      <c r="G116" s="66" t="s">
        <v>289</v>
      </c>
      <c r="H116" s="65" t="s">
        <v>91</v>
      </c>
      <c r="I116" s="65">
        <v>55</v>
      </c>
      <c r="J116" s="12">
        <v>2.9</v>
      </c>
      <c r="K116" s="12">
        <v>0</v>
      </c>
      <c r="L116" s="12">
        <v>0</v>
      </c>
      <c r="M116" s="12">
        <v>0</v>
      </c>
      <c r="N116" s="12">
        <f t="shared" ref="N116:N117" si="18">J116+K116</f>
        <v>2.9</v>
      </c>
    </row>
    <row r="117" spans="1:14" ht="94.5" x14ac:dyDescent="0.2">
      <c r="A117" s="69" t="s">
        <v>394</v>
      </c>
      <c r="B117" s="63" t="s">
        <v>393</v>
      </c>
      <c r="C117" s="64"/>
      <c r="D117" s="64"/>
      <c r="E117" s="65" t="s">
        <v>68</v>
      </c>
      <c r="F117" s="66" t="s">
        <v>290</v>
      </c>
      <c r="G117" s="66" t="s">
        <v>242</v>
      </c>
      <c r="H117" s="65" t="s">
        <v>91</v>
      </c>
      <c r="I117" s="65">
        <v>200</v>
      </c>
      <c r="J117" s="12">
        <v>100</v>
      </c>
      <c r="K117" s="12">
        <v>0</v>
      </c>
      <c r="L117" s="12">
        <v>0</v>
      </c>
      <c r="M117" s="12">
        <v>0</v>
      </c>
      <c r="N117" s="12">
        <f t="shared" si="18"/>
        <v>100</v>
      </c>
    </row>
    <row r="118" spans="1:14" ht="108" x14ac:dyDescent="0.2">
      <c r="A118" s="46" t="s">
        <v>159</v>
      </c>
      <c r="B118" s="11" t="s">
        <v>160</v>
      </c>
      <c r="C118" s="11"/>
      <c r="D118" s="11"/>
      <c r="E118" s="47" t="s">
        <v>43</v>
      </c>
      <c r="F118" s="46" t="s">
        <v>268</v>
      </c>
      <c r="G118" s="46" t="s">
        <v>288</v>
      </c>
      <c r="H118" s="47" t="s">
        <v>161</v>
      </c>
      <c r="I118" s="47">
        <v>4</v>
      </c>
      <c r="J118" s="12">
        <v>16</v>
      </c>
      <c r="K118" s="12">
        <v>0</v>
      </c>
      <c r="L118" s="12">
        <v>0</v>
      </c>
      <c r="M118" s="12">
        <v>0</v>
      </c>
      <c r="N118" s="12">
        <f t="shared" si="16"/>
        <v>16</v>
      </c>
    </row>
    <row r="119" spans="1:14" ht="108" x14ac:dyDescent="0.2">
      <c r="A119" s="46" t="s">
        <v>162</v>
      </c>
      <c r="B119" s="11" t="s">
        <v>163</v>
      </c>
      <c r="C119" s="11"/>
      <c r="D119" s="11" t="s">
        <v>43</v>
      </c>
      <c r="E119" s="47"/>
      <c r="F119" s="46" t="s">
        <v>287</v>
      </c>
      <c r="G119" s="46" t="s">
        <v>290</v>
      </c>
      <c r="H119" s="47" t="s">
        <v>91</v>
      </c>
      <c r="I119" s="15">
        <f>SUM(I120+I121+I122+I123+I124+I125+I126+I127+I128+I129+I130+I131+I132+I133)</f>
        <v>60</v>
      </c>
      <c r="J119" s="12">
        <f>SUM(J120+J121+J122+J123+J124+J125+J126+J127+J128+J129+J130+J131+J132+J133)</f>
        <v>204.6</v>
      </c>
      <c r="K119" s="12">
        <f t="shared" ref="K119:M119" si="19">SUM(K120+K121+K122+K123+K124+K125+K126+K127+K128+K129+K130+K131+K132+K133)</f>
        <v>0</v>
      </c>
      <c r="L119" s="12">
        <f t="shared" si="19"/>
        <v>0</v>
      </c>
      <c r="M119" s="12">
        <f t="shared" si="19"/>
        <v>0</v>
      </c>
      <c r="N119" s="12">
        <f t="shared" si="16"/>
        <v>204.6</v>
      </c>
    </row>
    <row r="120" spans="1:14" ht="40.5" x14ac:dyDescent="0.2">
      <c r="A120" s="46" t="s">
        <v>164</v>
      </c>
      <c r="B120" s="11" t="s">
        <v>349</v>
      </c>
      <c r="C120" s="11"/>
      <c r="D120" s="11"/>
      <c r="E120" s="47" t="s">
        <v>68</v>
      </c>
      <c r="F120" s="46" t="s">
        <v>291</v>
      </c>
      <c r="G120" s="46" t="s">
        <v>291</v>
      </c>
      <c r="H120" s="47" t="s">
        <v>91</v>
      </c>
      <c r="I120" s="47">
        <v>1</v>
      </c>
      <c r="J120" s="12">
        <v>4.4000000000000004</v>
      </c>
      <c r="K120" s="12">
        <v>0</v>
      </c>
      <c r="L120" s="12">
        <v>0</v>
      </c>
      <c r="M120" s="12">
        <v>0</v>
      </c>
      <c r="N120" s="12">
        <f t="shared" si="16"/>
        <v>4.4000000000000004</v>
      </c>
    </row>
    <row r="121" spans="1:14" ht="54" x14ac:dyDescent="0.2">
      <c r="A121" s="46" t="s">
        <v>165</v>
      </c>
      <c r="B121" s="11" t="s">
        <v>362</v>
      </c>
      <c r="C121" s="11"/>
      <c r="D121" s="11"/>
      <c r="E121" s="47" t="s">
        <v>68</v>
      </c>
      <c r="F121" s="46" t="s">
        <v>266</v>
      </c>
      <c r="G121" s="46" t="s">
        <v>266</v>
      </c>
      <c r="H121" s="47" t="s">
        <v>91</v>
      </c>
      <c r="I121" s="47">
        <v>12</v>
      </c>
      <c r="J121" s="12">
        <v>9.1999999999999993</v>
      </c>
      <c r="K121" s="12">
        <v>0</v>
      </c>
      <c r="L121" s="12">
        <v>0</v>
      </c>
      <c r="M121" s="12">
        <v>0</v>
      </c>
      <c r="N121" s="12">
        <f t="shared" si="16"/>
        <v>9.1999999999999993</v>
      </c>
    </row>
    <row r="122" spans="1:14" ht="40.5" x14ac:dyDescent="0.2">
      <c r="A122" s="46" t="s">
        <v>166</v>
      </c>
      <c r="B122" s="11" t="s">
        <v>167</v>
      </c>
      <c r="C122" s="11"/>
      <c r="D122" s="11"/>
      <c r="E122" s="47" t="s">
        <v>68</v>
      </c>
      <c r="F122" s="46" t="s">
        <v>291</v>
      </c>
      <c r="G122" s="46" t="s">
        <v>290</v>
      </c>
      <c r="H122" s="47" t="s">
        <v>91</v>
      </c>
      <c r="I122" s="47">
        <v>1</v>
      </c>
      <c r="J122" s="12">
        <v>2.4</v>
      </c>
      <c r="K122" s="12">
        <v>0</v>
      </c>
      <c r="L122" s="12">
        <v>0</v>
      </c>
      <c r="M122" s="12">
        <v>0</v>
      </c>
      <c r="N122" s="12">
        <f t="shared" si="16"/>
        <v>2.4</v>
      </c>
    </row>
    <row r="123" spans="1:14" ht="67.5" x14ac:dyDescent="0.2">
      <c r="A123" s="46" t="s">
        <v>168</v>
      </c>
      <c r="B123" s="11" t="s">
        <v>169</v>
      </c>
      <c r="C123" s="11"/>
      <c r="D123" s="11"/>
      <c r="E123" s="47" t="s">
        <v>68</v>
      </c>
      <c r="F123" s="46" t="s">
        <v>282</v>
      </c>
      <c r="G123" s="46" t="s">
        <v>282</v>
      </c>
      <c r="H123" s="47" t="s">
        <v>91</v>
      </c>
      <c r="I123" s="47">
        <v>4</v>
      </c>
      <c r="J123" s="12">
        <v>7.5</v>
      </c>
      <c r="K123" s="12">
        <v>0</v>
      </c>
      <c r="L123" s="12">
        <v>0</v>
      </c>
      <c r="M123" s="12">
        <v>0</v>
      </c>
      <c r="N123" s="12">
        <f t="shared" si="16"/>
        <v>7.5</v>
      </c>
    </row>
    <row r="124" spans="1:14" ht="57" customHeight="1" x14ac:dyDescent="0.2">
      <c r="A124" s="69" t="s">
        <v>170</v>
      </c>
      <c r="B124" s="11" t="s">
        <v>397</v>
      </c>
      <c r="C124" s="11"/>
      <c r="D124" s="11"/>
      <c r="E124" s="47" t="s">
        <v>68</v>
      </c>
      <c r="F124" s="46" t="s">
        <v>288</v>
      </c>
      <c r="G124" s="46" t="s">
        <v>289</v>
      </c>
      <c r="H124" s="47" t="s">
        <v>91</v>
      </c>
      <c r="I124" s="47">
        <v>8</v>
      </c>
      <c r="J124" s="12">
        <v>12.9</v>
      </c>
      <c r="K124" s="12">
        <v>0</v>
      </c>
      <c r="L124" s="12">
        <v>0</v>
      </c>
      <c r="M124" s="12">
        <v>0</v>
      </c>
      <c r="N124" s="12">
        <f>J124+K124</f>
        <v>12.9</v>
      </c>
    </row>
    <row r="125" spans="1:14" ht="67.5" x14ac:dyDescent="0.2">
      <c r="A125" s="46" t="s">
        <v>171</v>
      </c>
      <c r="B125" s="11" t="s">
        <v>262</v>
      </c>
      <c r="C125" s="11"/>
      <c r="D125" s="11"/>
      <c r="E125" s="47" t="s">
        <v>68</v>
      </c>
      <c r="F125" s="46" t="s">
        <v>287</v>
      </c>
      <c r="G125" s="46" t="s">
        <v>291</v>
      </c>
      <c r="H125" s="47" t="s">
        <v>91</v>
      </c>
      <c r="I125" s="47">
        <v>5</v>
      </c>
      <c r="J125" s="12">
        <v>5.0999999999999996</v>
      </c>
      <c r="K125" s="12">
        <v>0</v>
      </c>
      <c r="L125" s="12">
        <v>0</v>
      </c>
      <c r="M125" s="12">
        <v>0</v>
      </c>
      <c r="N125" s="12">
        <f t="shared" si="16"/>
        <v>5.0999999999999996</v>
      </c>
    </row>
    <row r="126" spans="1:14" ht="67.5" x14ac:dyDescent="0.2">
      <c r="A126" s="69" t="s">
        <v>172</v>
      </c>
      <c r="B126" s="11" t="s">
        <v>396</v>
      </c>
      <c r="C126" s="11"/>
      <c r="D126" s="11"/>
      <c r="E126" s="47" t="s">
        <v>68</v>
      </c>
      <c r="F126" s="46" t="s">
        <v>291</v>
      </c>
      <c r="G126" s="46" t="s">
        <v>290</v>
      </c>
      <c r="H126" s="47" t="s">
        <v>91</v>
      </c>
      <c r="I126" s="47">
        <v>1</v>
      </c>
      <c r="J126" s="12">
        <v>2.9</v>
      </c>
      <c r="K126" s="12">
        <v>0</v>
      </c>
      <c r="L126" s="12">
        <v>0</v>
      </c>
      <c r="M126" s="12">
        <v>0</v>
      </c>
      <c r="N126" s="12">
        <f t="shared" si="16"/>
        <v>2.9</v>
      </c>
    </row>
    <row r="127" spans="1:14" ht="57.75" customHeight="1" x14ac:dyDescent="0.2">
      <c r="A127" s="46" t="s">
        <v>173</v>
      </c>
      <c r="B127" s="11" t="s">
        <v>174</v>
      </c>
      <c r="C127" s="11"/>
      <c r="D127" s="11"/>
      <c r="E127" s="47" t="s">
        <v>68</v>
      </c>
      <c r="F127" s="46" t="s">
        <v>287</v>
      </c>
      <c r="G127" s="46" t="s">
        <v>298</v>
      </c>
      <c r="H127" s="47" t="s">
        <v>91</v>
      </c>
      <c r="I127" s="47">
        <v>4</v>
      </c>
      <c r="J127" s="12">
        <v>3.5</v>
      </c>
      <c r="K127" s="12">
        <v>0</v>
      </c>
      <c r="L127" s="12">
        <v>0</v>
      </c>
      <c r="M127" s="12">
        <v>0</v>
      </c>
      <c r="N127" s="12">
        <f t="shared" si="16"/>
        <v>3.5</v>
      </c>
    </row>
    <row r="128" spans="1:14" ht="70.5" customHeight="1" x14ac:dyDescent="0.2">
      <c r="A128" s="69" t="s">
        <v>239</v>
      </c>
      <c r="B128" s="11" t="s">
        <v>395</v>
      </c>
      <c r="C128" s="11"/>
      <c r="D128" s="11"/>
      <c r="E128" s="47" t="s">
        <v>68</v>
      </c>
      <c r="F128" s="46" t="s">
        <v>290</v>
      </c>
      <c r="G128" s="46" t="s">
        <v>290</v>
      </c>
      <c r="H128" s="47" t="s">
        <v>91</v>
      </c>
      <c r="I128" s="47">
        <v>3</v>
      </c>
      <c r="J128" s="12">
        <v>6.1</v>
      </c>
      <c r="K128" s="12">
        <v>0</v>
      </c>
      <c r="L128" s="12">
        <v>0</v>
      </c>
      <c r="M128" s="12">
        <v>0</v>
      </c>
      <c r="N128" s="12">
        <f t="shared" si="16"/>
        <v>6.1</v>
      </c>
    </row>
    <row r="129" spans="1:14" ht="70.5" customHeight="1" x14ac:dyDescent="0.2">
      <c r="A129" s="46" t="s">
        <v>296</v>
      </c>
      <c r="B129" s="11" t="s">
        <v>297</v>
      </c>
      <c r="C129" s="11"/>
      <c r="D129" s="11"/>
      <c r="E129" s="47" t="s">
        <v>68</v>
      </c>
      <c r="F129" s="46" t="s">
        <v>287</v>
      </c>
      <c r="G129" s="46" t="s">
        <v>291</v>
      </c>
      <c r="H129" s="47" t="s">
        <v>91</v>
      </c>
      <c r="I129" s="47">
        <v>3</v>
      </c>
      <c r="J129" s="12">
        <v>8.4</v>
      </c>
      <c r="K129" s="12">
        <v>0</v>
      </c>
      <c r="L129" s="12">
        <v>0</v>
      </c>
      <c r="M129" s="12">
        <v>0</v>
      </c>
      <c r="N129" s="12">
        <f t="shared" si="16"/>
        <v>8.4</v>
      </c>
    </row>
    <row r="130" spans="1:14" ht="70.5" customHeight="1" x14ac:dyDescent="0.2">
      <c r="A130" s="46" t="s">
        <v>334</v>
      </c>
      <c r="B130" s="11" t="s">
        <v>335</v>
      </c>
      <c r="C130" s="11"/>
      <c r="D130" s="11"/>
      <c r="E130" s="47" t="s">
        <v>68</v>
      </c>
      <c r="F130" s="46" t="s">
        <v>287</v>
      </c>
      <c r="G130" s="46" t="s">
        <v>291</v>
      </c>
      <c r="H130" s="47" t="s">
        <v>91</v>
      </c>
      <c r="I130" s="47">
        <v>2</v>
      </c>
      <c r="J130" s="12">
        <v>66.3</v>
      </c>
      <c r="K130" s="12">
        <v>0</v>
      </c>
      <c r="L130" s="12">
        <v>0</v>
      </c>
      <c r="M130" s="12">
        <v>0</v>
      </c>
      <c r="N130" s="12">
        <f t="shared" si="16"/>
        <v>66.3</v>
      </c>
    </row>
    <row r="131" spans="1:14" ht="70.5" customHeight="1" x14ac:dyDescent="0.2">
      <c r="A131" s="46" t="s">
        <v>339</v>
      </c>
      <c r="B131" s="11" t="s">
        <v>340</v>
      </c>
      <c r="C131" s="11"/>
      <c r="D131" s="11"/>
      <c r="E131" s="47" t="s">
        <v>68</v>
      </c>
      <c r="F131" s="46" t="s">
        <v>287</v>
      </c>
      <c r="G131" s="46" t="s">
        <v>291</v>
      </c>
      <c r="H131" s="47" t="s">
        <v>91</v>
      </c>
      <c r="I131" s="47">
        <v>2</v>
      </c>
      <c r="J131" s="12">
        <v>4</v>
      </c>
      <c r="K131" s="12">
        <v>0</v>
      </c>
      <c r="L131" s="12">
        <v>0</v>
      </c>
      <c r="M131" s="12">
        <v>0</v>
      </c>
      <c r="N131" s="12">
        <f t="shared" si="16"/>
        <v>4</v>
      </c>
    </row>
    <row r="132" spans="1:14" ht="81" x14ac:dyDescent="0.2">
      <c r="A132" s="69" t="s">
        <v>345</v>
      </c>
      <c r="B132" s="11" t="s">
        <v>346</v>
      </c>
      <c r="C132" s="11"/>
      <c r="D132" s="11"/>
      <c r="E132" s="47" t="s">
        <v>68</v>
      </c>
      <c r="F132" s="46" t="s">
        <v>291</v>
      </c>
      <c r="G132" s="46" t="s">
        <v>282</v>
      </c>
      <c r="H132" s="47" t="s">
        <v>91</v>
      </c>
      <c r="I132" s="47">
        <v>2</v>
      </c>
      <c r="J132" s="12">
        <v>51.3</v>
      </c>
      <c r="K132" s="12">
        <v>0</v>
      </c>
      <c r="L132" s="12">
        <v>0</v>
      </c>
      <c r="M132" s="12">
        <v>0</v>
      </c>
      <c r="N132" s="12">
        <f t="shared" si="16"/>
        <v>51.3</v>
      </c>
    </row>
    <row r="133" spans="1:14" ht="54" x14ac:dyDescent="0.2">
      <c r="A133" s="69" t="s">
        <v>391</v>
      </c>
      <c r="B133" s="11" t="s">
        <v>392</v>
      </c>
      <c r="C133" s="11"/>
      <c r="D133" s="11"/>
      <c r="E133" s="70" t="s">
        <v>68</v>
      </c>
      <c r="F133" s="69" t="s">
        <v>290</v>
      </c>
      <c r="G133" s="69" t="s">
        <v>242</v>
      </c>
      <c r="H133" s="70" t="s">
        <v>91</v>
      </c>
      <c r="I133" s="70">
        <v>12</v>
      </c>
      <c r="J133" s="12">
        <v>20.6</v>
      </c>
      <c r="K133" s="12">
        <v>0</v>
      </c>
      <c r="L133" s="12">
        <v>0</v>
      </c>
      <c r="M133" s="12">
        <v>0</v>
      </c>
      <c r="N133" s="12">
        <f t="shared" si="16"/>
        <v>20.6</v>
      </c>
    </row>
    <row r="134" spans="1:14" ht="40.5" x14ac:dyDescent="0.2">
      <c r="A134" s="53" t="s">
        <v>175</v>
      </c>
      <c r="B134" s="11" t="s">
        <v>176</v>
      </c>
      <c r="C134" s="11"/>
      <c r="D134" s="11"/>
      <c r="E134" s="54" t="s">
        <v>68</v>
      </c>
      <c r="F134" s="53" t="s">
        <v>266</v>
      </c>
      <c r="G134" s="53" t="s">
        <v>266</v>
      </c>
      <c r="H134" s="54" t="s">
        <v>91</v>
      </c>
      <c r="I134" s="54">
        <v>31</v>
      </c>
      <c r="J134" s="12">
        <v>315.7</v>
      </c>
      <c r="K134" s="12">
        <v>0</v>
      </c>
      <c r="L134" s="12">
        <v>0</v>
      </c>
      <c r="M134" s="12">
        <v>0</v>
      </c>
      <c r="N134" s="12">
        <f t="shared" si="16"/>
        <v>315.7</v>
      </c>
    </row>
    <row r="135" spans="1:14" ht="81" x14ac:dyDescent="0.2">
      <c r="A135" s="46" t="s">
        <v>177</v>
      </c>
      <c r="B135" s="11" t="s">
        <v>178</v>
      </c>
      <c r="C135" s="11" t="s">
        <v>179</v>
      </c>
      <c r="D135" s="11"/>
      <c r="E135" s="47"/>
      <c r="F135" s="46" t="s">
        <v>241</v>
      </c>
      <c r="G135" s="46" t="s">
        <v>242</v>
      </c>
      <c r="H135" s="47" t="s">
        <v>180</v>
      </c>
      <c r="I135" s="15">
        <f>SUM(I136+I146+1)</f>
        <v>16</v>
      </c>
      <c r="J135" s="12">
        <f>SUM(J136+J146)</f>
        <v>396.5</v>
      </c>
      <c r="K135" s="12">
        <f>SUM(K136+K146)</f>
        <v>0</v>
      </c>
      <c r="L135" s="12">
        <f>SUM(L136+L146)</f>
        <v>0</v>
      </c>
      <c r="M135" s="12">
        <f>SUM(M136+M146)</f>
        <v>0</v>
      </c>
      <c r="N135" s="12">
        <f t="shared" si="16"/>
        <v>396.5</v>
      </c>
    </row>
    <row r="136" spans="1:14" ht="135" x14ac:dyDescent="0.2">
      <c r="A136" s="46" t="s">
        <v>181</v>
      </c>
      <c r="B136" s="11" t="s">
        <v>182</v>
      </c>
      <c r="C136" s="11"/>
      <c r="D136" s="11" t="s">
        <v>84</v>
      </c>
      <c r="E136" s="47"/>
      <c r="F136" s="46" t="s">
        <v>241</v>
      </c>
      <c r="G136" s="46" t="s">
        <v>242</v>
      </c>
      <c r="H136" s="47" t="s">
        <v>180</v>
      </c>
      <c r="I136" s="15">
        <v>9</v>
      </c>
      <c r="J136" s="12">
        <f>SUM(J137+J138+J139+J140+J141+J142+J143+J144+J145)</f>
        <v>336.5</v>
      </c>
      <c r="K136" s="12">
        <f>SUM(K137+K138+K139+K140+K141+K142+K143+K144+K145)</f>
        <v>0</v>
      </c>
      <c r="L136" s="12">
        <f>SUM(L137+L138+L139+L140+L141+L142+L143+L144+L145)</f>
        <v>0</v>
      </c>
      <c r="M136" s="12">
        <f>SUM(M137+M138+M139+M140+M141+M142+M143+M144+M145)</f>
        <v>0</v>
      </c>
      <c r="N136" s="12">
        <f t="shared" si="16"/>
        <v>336.5</v>
      </c>
    </row>
    <row r="137" spans="1:14" ht="67.5" x14ac:dyDescent="0.2">
      <c r="A137" s="46" t="s">
        <v>183</v>
      </c>
      <c r="B137" s="11" t="s">
        <v>184</v>
      </c>
      <c r="C137" s="11"/>
      <c r="D137" s="11"/>
      <c r="E137" s="47" t="s">
        <v>68</v>
      </c>
      <c r="F137" s="46" t="s">
        <v>287</v>
      </c>
      <c r="G137" s="46" t="s">
        <v>287</v>
      </c>
      <c r="H137" s="47" t="s">
        <v>150</v>
      </c>
      <c r="I137" s="47">
        <v>3</v>
      </c>
      <c r="J137" s="12">
        <v>10</v>
      </c>
      <c r="K137" s="12">
        <v>0</v>
      </c>
      <c r="L137" s="12">
        <v>0</v>
      </c>
      <c r="M137" s="12">
        <v>0</v>
      </c>
      <c r="N137" s="12">
        <f t="shared" si="16"/>
        <v>10</v>
      </c>
    </row>
    <row r="138" spans="1:14" ht="40.5" x14ac:dyDescent="0.2">
      <c r="A138" s="46" t="s">
        <v>185</v>
      </c>
      <c r="B138" s="11" t="s">
        <v>299</v>
      </c>
      <c r="C138" s="11"/>
      <c r="D138" s="11"/>
      <c r="E138" s="47" t="s">
        <v>68</v>
      </c>
      <c r="F138" s="46" t="s">
        <v>291</v>
      </c>
      <c r="G138" s="46" t="s">
        <v>291</v>
      </c>
      <c r="H138" s="47" t="s">
        <v>186</v>
      </c>
      <c r="I138" s="47">
        <v>8</v>
      </c>
      <c r="J138" s="12">
        <v>20</v>
      </c>
      <c r="K138" s="12">
        <v>0</v>
      </c>
      <c r="L138" s="12">
        <v>0</v>
      </c>
      <c r="M138" s="12">
        <v>0</v>
      </c>
      <c r="N138" s="12">
        <f t="shared" si="16"/>
        <v>20</v>
      </c>
    </row>
    <row r="139" spans="1:14" ht="41.25" customHeight="1" x14ac:dyDescent="0.2">
      <c r="A139" s="53" t="s">
        <v>187</v>
      </c>
      <c r="B139" s="11" t="s">
        <v>188</v>
      </c>
      <c r="C139" s="11"/>
      <c r="D139" s="11"/>
      <c r="E139" s="54" t="s">
        <v>68</v>
      </c>
      <c r="F139" s="53" t="s">
        <v>266</v>
      </c>
      <c r="G139" s="53" t="s">
        <v>266</v>
      </c>
      <c r="H139" s="54" t="s">
        <v>91</v>
      </c>
      <c r="I139" s="54">
        <v>100</v>
      </c>
      <c r="J139" s="12">
        <v>246.5</v>
      </c>
      <c r="K139" s="12">
        <v>0</v>
      </c>
      <c r="L139" s="12">
        <v>0</v>
      </c>
      <c r="M139" s="12">
        <v>0</v>
      </c>
      <c r="N139" s="12">
        <f t="shared" si="16"/>
        <v>246.5</v>
      </c>
    </row>
    <row r="140" spans="1:14" ht="122.25" customHeight="1" x14ac:dyDescent="0.2">
      <c r="A140" s="46" t="s">
        <v>189</v>
      </c>
      <c r="B140" s="11" t="s">
        <v>190</v>
      </c>
      <c r="C140" s="11"/>
      <c r="D140" s="11"/>
      <c r="E140" s="47" t="s">
        <v>68</v>
      </c>
      <c r="F140" s="46" t="s">
        <v>291</v>
      </c>
      <c r="G140" s="46" t="s">
        <v>282</v>
      </c>
      <c r="H140" s="47" t="s">
        <v>91</v>
      </c>
      <c r="I140" s="47">
        <v>100</v>
      </c>
      <c r="J140" s="12">
        <v>20</v>
      </c>
      <c r="K140" s="12">
        <v>0</v>
      </c>
      <c r="L140" s="12">
        <v>0</v>
      </c>
      <c r="M140" s="12">
        <v>0</v>
      </c>
      <c r="N140" s="12">
        <f>SUM(J140:M140)</f>
        <v>20</v>
      </c>
    </row>
    <row r="141" spans="1:14" ht="54" x14ac:dyDescent="0.2">
      <c r="A141" s="46" t="s">
        <v>191</v>
      </c>
      <c r="B141" s="11" t="s">
        <v>192</v>
      </c>
      <c r="C141" s="11"/>
      <c r="D141" s="11"/>
      <c r="E141" s="47" t="s">
        <v>68</v>
      </c>
      <c r="F141" s="46" t="s">
        <v>291</v>
      </c>
      <c r="G141" s="46" t="s">
        <v>282</v>
      </c>
      <c r="H141" s="47" t="s">
        <v>150</v>
      </c>
      <c r="I141" s="47">
        <v>3</v>
      </c>
      <c r="J141" s="12">
        <v>0</v>
      </c>
      <c r="K141" s="12">
        <v>0</v>
      </c>
      <c r="L141" s="12">
        <v>0</v>
      </c>
      <c r="M141" s="12">
        <v>0</v>
      </c>
      <c r="N141" s="12">
        <f>J141+K141</f>
        <v>0</v>
      </c>
    </row>
    <row r="142" spans="1:14" ht="27" x14ac:dyDescent="0.2">
      <c r="A142" s="46" t="s">
        <v>193</v>
      </c>
      <c r="B142" s="11" t="s">
        <v>194</v>
      </c>
      <c r="C142" s="11"/>
      <c r="D142" s="11"/>
      <c r="E142" s="47" t="s">
        <v>68</v>
      </c>
      <c r="F142" s="46" t="s">
        <v>241</v>
      </c>
      <c r="G142" s="46" t="s">
        <v>242</v>
      </c>
      <c r="H142" s="47" t="s">
        <v>91</v>
      </c>
      <c r="I142" s="47">
        <v>100</v>
      </c>
      <c r="J142" s="12">
        <v>0</v>
      </c>
      <c r="K142" s="12">
        <v>0</v>
      </c>
      <c r="L142" s="12">
        <v>0</v>
      </c>
      <c r="M142" s="12">
        <v>0</v>
      </c>
      <c r="N142" s="12">
        <f>J142+K142</f>
        <v>0</v>
      </c>
    </row>
    <row r="143" spans="1:14" ht="108" x14ac:dyDescent="0.2">
      <c r="A143" s="46" t="s">
        <v>195</v>
      </c>
      <c r="B143" s="11" t="s">
        <v>196</v>
      </c>
      <c r="C143" s="11"/>
      <c r="D143" s="11"/>
      <c r="E143" s="47" t="s">
        <v>68</v>
      </c>
      <c r="F143" s="46" t="s">
        <v>282</v>
      </c>
      <c r="G143" s="46" t="s">
        <v>282</v>
      </c>
      <c r="H143" s="47" t="s">
        <v>91</v>
      </c>
      <c r="I143" s="47">
        <v>20</v>
      </c>
      <c r="J143" s="12">
        <v>0</v>
      </c>
      <c r="K143" s="12">
        <v>0</v>
      </c>
      <c r="L143" s="12">
        <v>0</v>
      </c>
      <c r="M143" s="12">
        <v>0</v>
      </c>
      <c r="N143" s="12">
        <f>J143+K143</f>
        <v>0</v>
      </c>
    </row>
    <row r="144" spans="1:14" ht="27" x14ac:dyDescent="0.2">
      <c r="A144" s="46" t="s">
        <v>197</v>
      </c>
      <c r="B144" s="11" t="s">
        <v>198</v>
      </c>
      <c r="C144" s="11"/>
      <c r="D144" s="11"/>
      <c r="E144" s="47" t="s">
        <v>68</v>
      </c>
      <c r="F144" s="46" t="s">
        <v>282</v>
      </c>
      <c r="G144" s="46" t="s">
        <v>282</v>
      </c>
      <c r="H144" s="47" t="s">
        <v>91</v>
      </c>
      <c r="I144" s="47">
        <v>100</v>
      </c>
      <c r="J144" s="12">
        <v>30</v>
      </c>
      <c r="K144" s="12">
        <v>0</v>
      </c>
      <c r="L144" s="12">
        <v>0</v>
      </c>
      <c r="M144" s="12">
        <v>0</v>
      </c>
      <c r="N144" s="12">
        <f>J144+K144</f>
        <v>30</v>
      </c>
    </row>
    <row r="145" spans="1:16" ht="27" x14ac:dyDescent="0.2">
      <c r="A145" s="46" t="s">
        <v>199</v>
      </c>
      <c r="B145" s="11" t="s">
        <v>200</v>
      </c>
      <c r="C145" s="11"/>
      <c r="D145" s="11"/>
      <c r="E145" s="47" t="s">
        <v>68</v>
      </c>
      <c r="F145" s="46" t="s">
        <v>289</v>
      </c>
      <c r="G145" s="46" t="s">
        <v>289</v>
      </c>
      <c r="H145" s="47" t="s">
        <v>91</v>
      </c>
      <c r="I145" s="47">
        <v>44</v>
      </c>
      <c r="J145" s="12">
        <v>10</v>
      </c>
      <c r="K145" s="12">
        <v>0</v>
      </c>
      <c r="L145" s="12">
        <v>0</v>
      </c>
      <c r="M145" s="12">
        <v>0</v>
      </c>
      <c r="N145" s="12">
        <f>J145+K145</f>
        <v>10</v>
      </c>
    </row>
    <row r="146" spans="1:16" ht="135" x14ac:dyDescent="0.2">
      <c r="A146" s="46" t="s">
        <v>201</v>
      </c>
      <c r="B146" s="11" t="s">
        <v>202</v>
      </c>
      <c r="C146" s="11"/>
      <c r="D146" s="11" t="s">
        <v>84</v>
      </c>
      <c r="E146" s="12"/>
      <c r="F146" s="46" t="s">
        <v>241</v>
      </c>
      <c r="G146" s="46" t="s">
        <v>242</v>
      </c>
      <c r="H146" s="47" t="s">
        <v>180</v>
      </c>
      <c r="I146" s="47">
        <v>6</v>
      </c>
      <c r="J146" s="12">
        <f>SUM(J147+J148+J149+J150+J151+J152)</f>
        <v>60</v>
      </c>
      <c r="K146" s="12">
        <v>0</v>
      </c>
      <c r="L146" s="12">
        <v>0</v>
      </c>
      <c r="M146" s="12">
        <v>0</v>
      </c>
      <c r="N146" s="12">
        <f t="shared" si="16"/>
        <v>60</v>
      </c>
    </row>
    <row r="147" spans="1:16" ht="54" x14ac:dyDescent="0.2">
      <c r="A147" s="46" t="s">
        <v>203</v>
      </c>
      <c r="B147" s="11" t="s">
        <v>204</v>
      </c>
      <c r="C147" s="11"/>
      <c r="D147" s="11"/>
      <c r="E147" s="47" t="s">
        <v>68</v>
      </c>
      <c r="F147" s="46" t="s">
        <v>282</v>
      </c>
      <c r="G147" s="46" t="s">
        <v>282</v>
      </c>
      <c r="H147" s="47" t="s">
        <v>91</v>
      </c>
      <c r="I147" s="47">
        <v>250</v>
      </c>
      <c r="J147" s="12">
        <v>20</v>
      </c>
      <c r="K147" s="12">
        <v>0</v>
      </c>
      <c r="L147" s="12">
        <v>0</v>
      </c>
      <c r="M147" s="12">
        <v>0</v>
      </c>
      <c r="N147" s="12">
        <f t="shared" si="16"/>
        <v>20</v>
      </c>
    </row>
    <row r="148" spans="1:16" ht="43.5" customHeight="1" x14ac:dyDescent="0.2">
      <c r="A148" s="46" t="s">
        <v>205</v>
      </c>
      <c r="B148" s="11" t="s">
        <v>206</v>
      </c>
      <c r="C148" s="11"/>
      <c r="D148" s="11"/>
      <c r="E148" s="47" t="s">
        <v>68</v>
      </c>
      <c r="F148" s="46" t="s">
        <v>289</v>
      </c>
      <c r="G148" s="46" t="s">
        <v>290</v>
      </c>
      <c r="H148" s="47" t="s">
        <v>91</v>
      </c>
      <c r="I148" s="47">
        <v>30</v>
      </c>
      <c r="J148" s="12">
        <v>0</v>
      </c>
      <c r="K148" s="12">
        <v>0</v>
      </c>
      <c r="L148" s="12">
        <v>0</v>
      </c>
      <c r="M148" s="12">
        <v>0</v>
      </c>
      <c r="N148" s="12">
        <f>J148+K148</f>
        <v>0</v>
      </c>
    </row>
    <row r="149" spans="1:16" ht="27" x14ac:dyDescent="0.2">
      <c r="A149" s="46" t="s">
        <v>207</v>
      </c>
      <c r="B149" s="11" t="s">
        <v>208</v>
      </c>
      <c r="C149" s="11"/>
      <c r="D149" s="11"/>
      <c r="E149" s="47" t="s">
        <v>68</v>
      </c>
      <c r="F149" s="46" t="s">
        <v>287</v>
      </c>
      <c r="G149" s="46" t="s">
        <v>287</v>
      </c>
      <c r="H149" s="47" t="s">
        <v>91</v>
      </c>
      <c r="I149" s="47">
        <v>80</v>
      </c>
      <c r="J149" s="12">
        <v>10</v>
      </c>
      <c r="K149" s="12">
        <v>0</v>
      </c>
      <c r="L149" s="12">
        <v>0</v>
      </c>
      <c r="M149" s="12">
        <v>0</v>
      </c>
      <c r="N149" s="12">
        <f>J149+K149</f>
        <v>10</v>
      </c>
    </row>
    <row r="150" spans="1:16" ht="27" x14ac:dyDescent="0.2">
      <c r="A150" s="46" t="s">
        <v>209</v>
      </c>
      <c r="B150" s="11" t="s">
        <v>210</v>
      </c>
      <c r="C150" s="11"/>
      <c r="D150" s="11"/>
      <c r="E150" s="47" t="s">
        <v>68</v>
      </c>
      <c r="F150" s="46" t="s">
        <v>290</v>
      </c>
      <c r="G150" s="46" t="s">
        <v>290</v>
      </c>
      <c r="H150" s="47" t="s">
        <v>91</v>
      </c>
      <c r="I150" s="47">
        <v>11</v>
      </c>
      <c r="J150" s="12">
        <v>10</v>
      </c>
      <c r="K150" s="12">
        <v>0</v>
      </c>
      <c r="L150" s="12">
        <v>0</v>
      </c>
      <c r="M150" s="12">
        <v>0</v>
      </c>
      <c r="N150" s="12">
        <f>J150+K150</f>
        <v>10</v>
      </c>
    </row>
    <row r="151" spans="1:16" ht="54" x14ac:dyDescent="0.2">
      <c r="A151" s="46" t="s">
        <v>211</v>
      </c>
      <c r="B151" s="11" t="s">
        <v>212</v>
      </c>
      <c r="C151" s="11"/>
      <c r="D151" s="11"/>
      <c r="E151" s="47" t="s">
        <v>68</v>
      </c>
      <c r="F151" s="46" t="s">
        <v>267</v>
      </c>
      <c r="G151" s="46" t="s">
        <v>287</v>
      </c>
      <c r="H151" s="47" t="s">
        <v>91</v>
      </c>
      <c r="I151" s="47">
        <v>200</v>
      </c>
      <c r="J151" s="12">
        <v>10</v>
      </c>
      <c r="K151" s="12">
        <v>0</v>
      </c>
      <c r="L151" s="12">
        <v>0</v>
      </c>
      <c r="M151" s="12">
        <v>0</v>
      </c>
      <c r="N151" s="12">
        <f>J151+K151</f>
        <v>10</v>
      </c>
    </row>
    <row r="152" spans="1:16" ht="40.5" x14ac:dyDescent="0.2">
      <c r="A152" s="46" t="s">
        <v>264</v>
      </c>
      <c r="B152" s="11" t="s">
        <v>265</v>
      </c>
      <c r="C152" s="11"/>
      <c r="D152" s="11"/>
      <c r="E152" s="47" t="s">
        <v>68</v>
      </c>
      <c r="F152" s="46" t="s">
        <v>242</v>
      </c>
      <c r="G152" s="46" t="s">
        <v>242</v>
      </c>
      <c r="H152" s="47" t="s">
        <v>91</v>
      </c>
      <c r="I152" s="47">
        <v>50</v>
      </c>
      <c r="J152" s="12">
        <v>10</v>
      </c>
      <c r="K152" s="12">
        <v>0</v>
      </c>
      <c r="L152" s="12">
        <v>0</v>
      </c>
      <c r="M152" s="12">
        <v>0</v>
      </c>
      <c r="N152" s="12">
        <f>J152+K152</f>
        <v>10</v>
      </c>
    </row>
    <row r="153" spans="1:16" ht="127.5" customHeight="1" x14ac:dyDescent="0.2">
      <c r="A153" s="46" t="s">
        <v>213</v>
      </c>
      <c r="B153" s="11" t="s">
        <v>214</v>
      </c>
      <c r="C153" s="11"/>
      <c r="D153" s="11" t="s">
        <v>43</v>
      </c>
      <c r="E153" s="47"/>
      <c r="F153" s="46" t="s">
        <v>241</v>
      </c>
      <c r="G153" s="46" t="s">
        <v>242</v>
      </c>
      <c r="H153" s="47" t="s">
        <v>20</v>
      </c>
      <c r="I153" s="47" t="s">
        <v>20</v>
      </c>
      <c r="J153" s="12">
        <f>SUM(J154+J157)</f>
        <v>1419.5</v>
      </c>
      <c r="K153" s="12">
        <f>SUM(K154+K157)</f>
        <v>4678.8</v>
      </c>
      <c r="L153" s="12">
        <f>SUM(L154+L157)</f>
        <v>0</v>
      </c>
      <c r="M153" s="12">
        <f>SUM(M154+M157)</f>
        <v>0</v>
      </c>
      <c r="N153" s="12">
        <f t="shared" si="16"/>
        <v>6098.3</v>
      </c>
    </row>
    <row r="154" spans="1:16" ht="120.75" customHeight="1" x14ac:dyDescent="0.2">
      <c r="A154" s="46" t="s">
        <v>215</v>
      </c>
      <c r="B154" s="11" t="s">
        <v>216</v>
      </c>
      <c r="C154" s="11"/>
      <c r="D154" s="11" t="s">
        <v>43</v>
      </c>
      <c r="E154" s="47"/>
      <c r="F154" s="46" t="s">
        <v>266</v>
      </c>
      <c r="G154" s="46" t="s">
        <v>283</v>
      </c>
      <c r="H154" s="47" t="s">
        <v>217</v>
      </c>
      <c r="I154" s="47">
        <v>1385</v>
      </c>
      <c r="J154" s="12">
        <f>J155+J156</f>
        <v>899.9</v>
      </c>
      <c r="K154" s="12">
        <f>K155+K156</f>
        <v>4678.8</v>
      </c>
      <c r="L154" s="12">
        <f>L155+L156</f>
        <v>0</v>
      </c>
      <c r="M154" s="12">
        <f>M155+M156</f>
        <v>0</v>
      </c>
      <c r="N154" s="12">
        <f>J154+K154</f>
        <v>5578.7</v>
      </c>
    </row>
    <row r="155" spans="1:16" ht="82.5" customHeight="1" x14ac:dyDescent="0.2">
      <c r="A155" s="43" t="s">
        <v>218</v>
      </c>
      <c r="B155" s="44" t="s">
        <v>219</v>
      </c>
      <c r="C155" s="44"/>
      <c r="D155" s="44"/>
      <c r="E155" s="47" t="s">
        <v>220</v>
      </c>
      <c r="F155" s="46" t="s">
        <v>266</v>
      </c>
      <c r="G155" s="46" t="s">
        <v>283</v>
      </c>
      <c r="H155" s="45" t="s">
        <v>26</v>
      </c>
      <c r="I155" s="47">
        <v>1385</v>
      </c>
      <c r="J155" s="12">
        <v>493</v>
      </c>
      <c r="K155" s="12">
        <v>0</v>
      </c>
      <c r="L155" s="12">
        <v>0</v>
      </c>
      <c r="M155" s="12">
        <v>0</v>
      </c>
      <c r="N155" s="12">
        <f>J155+K155</f>
        <v>493</v>
      </c>
    </row>
    <row r="156" spans="1:16" ht="175.5" x14ac:dyDescent="0.2">
      <c r="A156" s="43" t="s">
        <v>221</v>
      </c>
      <c r="B156" s="16" t="s">
        <v>222</v>
      </c>
      <c r="C156" s="45"/>
      <c r="D156" s="44" t="s">
        <v>43</v>
      </c>
      <c r="E156" s="47" t="s">
        <v>220</v>
      </c>
      <c r="F156" s="46" t="s">
        <v>266</v>
      </c>
      <c r="G156" s="46" t="s">
        <v>283</v>
      </c>
      <c r="H156" s="45" t="s">
        <v>26</v>
      </c>
      <c r="I156" s="47">
        <v>1385</v>
      </c>
      <c r="J156" s="12">
        <v>406.9</v>
      </c>
      <c r="K156" s="12">
        <v>4678.8</v>
      </c>
      <c r="L156" s="12">
        <v>0</v>
      </c>
      <c r="M156" s="12">
        <v>0</v>
      </c>
      <c r="N156" s="12">
        <f>J156+K156</f>
        <v>5085.7</v>
      </c>
    </row>
    <row r="157" spans="1:16" ht="108" x14ac:dyDescent="0.2">
      <c r="A157" s="43" t="s">
        <v>224</v>
      </c>
      <c r="B157" s="16" t="s">
        <v>225</v>
      </c>
      <c r="C157" s="45"/>
      <c r="D157" s="44" t="s">
        <v>43</v>
      </c>
      <c r="E157" s="47" t="s">
        <v>220</v>
      </c>
      <c r="F157" s="46" t="s">
        <v>267</v>
      </c>
      <c r="G157" s="46" t="s">
        <v>290</v>
      </c>
      <c r="H157" s="45" t="s">
        <v>226</v>
      </c>
      <c r="I157" s="47">
        <v>260</v>
      </c>
      <c r="J157" s="12">
        <v>519.6</v>
      </c>
      <c r="K157" s="12">
        <v>0</v>
      </c>
      <c r="L157" s="12">
        <v>0</v>
      </c>
      <c r="M157" s="12">
        <v>0</v>
      </c>
      <c r="N157" s="12">
        <f>SUM(J157+K157+L157+M157)</f>
        <v>519.6</v>
      </c>
    </row>
    <row r="158" spans="1:16" ht="94.5" x14ac:dyDescent="0.2">
      <c r="A158" s="46" t="s">
        <v>227</v>
      </c>
      <c r="B158" s="11" t="s">
        <v>228</v>
      </c>
      <c r="C158" s="11"/>
      <c r="D158" s="11"/>
      <c r="E158" s="47" t="s">
        <v>68</v>
      </c>
      <c r="F158" s="46" t="s">
        <v>241</v>
      </c>
      <c r="G158" s="46" t="s">
        <v>242</v>
      </c>
      <c r="H158" s="47" t="s">
        <v>20</v>
      </c>
      <c r="I158" s="47" t="s">
        <v>20</v>
      </c>
      <c r="J158" s="12">
        <f>SUM(J159)</f>
        <v>11560.2</v>
      </c>
      <c r="K158" s="12">
        <v>0</v>
      </c>
      <c r="L158" s="12">
        <f>SUM(L159:L159)</f>
        <v>0</v>
      </c>
      <c r="M158" s="12">
        <f>SUM(M159:M159)</f>
        <v>0</v>
      </c>
      <c r="N158" s="12">
        <f>J158+K158</f>
        <v>11560.2</v>
      </c>
    </row>
    <row r="159" spans="1:16" ht="66.75" customHeight="1" x14ac:dyDescent="0.2">
      <c r="A159" s="46" t="s">
        <v>229</v>
      </c>
      <c r="B159" s="11" t="s">
        <v>235</v>
      </c>
      <c r="C159" s="11"/>
      <c r="D159" s="11"/>
      <c r="E159" s="47" t="s">
        <v>68</v>
      </c>
      <c r="F159" s="46" t="s">
        <v>241</v>
      </c>
      <c r="G159" s="46" t="s">
        <v>242</v>
      </c>
      <c r="H159" s="47" t="s">
        <v>180</v>
      </c>
      <c r="I159" s="47">
        <v>45</v>
      </c>
      <c r="J159" s="12">
        <v>11560.2</v>
      </c>
      <c r="K159" s="12">
        <v>0</v>
      </c>
      <c r="L159" s="12">
        <v>0</v>
      </c>
      <c r="M159" s="12">
        <v>0</v>
      </c>
      <c r="N159" s="12">
        <f>J159+K159</f>
        <v>11560.2</v>
      </c>
      <c r="P159" s="77"/>
    </row>
    <row r="160" spans="1:16" ht="135" x14ac:dyDescent="0.2">
      <c r="A160" s="46" t="s">
        <v>230</v>
      </c>
      <c r="B160" s="11" t="s">
        <v>236</v>
      </c>
      <c r="C160" s="11"/>
      <c r="D160" s="11" t="s">
        <v>231</v>
      </c>
      <c r="E160" s="47"/>
      <c r="F160" s="46" t="s">
        <v>241</v>
      </c>
      <c r="G160" s="46" t="s">
        <v>242</v>
      </c>
      <c r="H160" s="47" t="s">
        <v>26</v>
      </c>
      <c r="I160" s="47">
        <v>1711</v>
      </c>
      <c r="J160" s="12">
        <f>SUM(J161)</f>
        <v>13527</v>
      </c>
      <c r="K160" s="12">
        <f>SUM(K161)</f>
        <v>0</v>
      </c>
      <c r="L160" s="12">
        <f>SUM(L161)</f>
        <v>0</v>
      </c>
      <c r="M160" s="12">
        <f>SUM(M161)</f>
        <v>0</v>
      </c>
      <c r="N160" s="12">
        <f>SUM(J160+K160+L160+M160)</f>
        <v>13527</v>
      </c>
    </row>
    <row r="161" spans="1:17" ht="87.75" customHeight="1" x14ac:dyDescent="0.2">
      <c r="A161" s="46" t="s">
        <v>338</v>
      </c>
      <c r="B161" s="11" t="s">
        <v>237</v>
      </c>
      <c r="C161" s="11"/>
      <c r="D161" s="11"/>
      <c r="E161" s="47" t="s">
        <v>232</v>
      </c>
      <c r="F161" s="46" t="s">
        <v>241</v>
      </c>
      <c r="G161" s="46" t="s">
        <v>242</v>
      </c>
      <c r="H161" s="47" t="s">
        <v>26</v>
      </c>
      <c r="I161" s="47">
        <v>1711</v>
      </c>
      <c r="J161" s="12">
        <v>13527</v>
      </c>
      <c r="K161" s="12">
        <v>0</v>
      </c>
      <c r="L161" s="12">
        <v>0</v>
      </c>
      <c r="M161" s="12">
        <v>0</v>
      </c>
      <c r="N161" s="12">
        <f>SUM(J161+K161+L161+M161)</f>
        <v>13527</v>
      </c>
      <c r="P161" s="77"/>
      <c r="Q161" s="77"/>
    </row>
    <row r="162" spans="1:17" ht="13.5" x14ac:dyDescent="0.2">
      <c r="A162" s="7"/>
      <c r="B162" s="8" t="s">
        <v>233</v>
      </c>
      <c r="C162" s="8" t="s">
        <v>234</v>
      </c>
      <c r="D162" s="8"/>
      <c r="E162" s="9"/>
      <c r="F162" s="9"/>
      <c r="G162" s="9"/>
      <c r="H162" s="9"/>
      <c r="I162" s="9"/>
      <c r="J162" s="10">
        <f>SUM(J9+J102+J153+J158+J160)</f>
        <v>317306.00000000006</v>
      </c>
      <c r="K162" s="10">
        <f>SUM(K9+K102+K153+K158+K160)</f>
        <v>1166445.5999999999</v>
      </c>
      <c r="L162" s="10">
        <f>SUM(L9+L102+L153+L158+L160)</f>
        <v>71992.800000000003</v>
      </c>
      <c r="M162" s="10">
        <f>SUM(M9+M102+M153+M158+M160)</f>
        <v>0</v>
      </c>
      <c r="N162" s="10">
        <f>SUM(J162+K162+L162+M162)</f>
        <v>1555744.4</v>
      </c>
    </row>
  </sheetData>
  <mergeCells count="13">
    <mergeCell ref="F6:G6"/>
    <mergeCell ref="H6:H7"/>
    <mergeCell ref="I6:I7"/>
    <mergeCell ref="J6:N6"/>
    <mergeCell ref="A6:A7"/>
    <mergeCell ref="B6:B7"/>
    <mergeCell ref="C6:C7"/>
    <mergeCell ref="D6:D7"/>
    <mergeCell ref="E6:E7"/>
    <mergeCell ref="J1:N1"/>
    <mergeCell ref="J2:N2"/>
    <mergeCell ref="A3:N3"/>
    <mergeCell ref="A4:N4"/>
  </mergeCells>
  <phoneticPr fontId="8" type="noConversion"/>
  <pageMargins left="0.39370078740157483" right="0.39370078740157483" top="0.74803149606299213" bottom="0.39370078740157483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D7" sqref="D7"/>
    </sheetView>
  </sheetViews>
  <sheetFormatPr defaultRowHeight="15" x14ac:dyDescent="0.25"/>
  <cols>
    <col min="1" max="1" width="27.42578125" customWidth="1"/>
    <col min="3" max="3" width="17.7109375" customWidth="1"/>
  </cols>
  <sheetData>
    <row r="1" spans="1:4" ht="18.75" thickBot="1" x14ac:dyDescent="0.3">
      <c r="A1" s="74">
        <v>1964.6</v>
      </c>
      <c r="C1" s="74">
        <v>2139.6999999999998</v>
      </c>
    </row>
    <row r="2" spans="1:4" ht="18.75" thickBot="1" x14ac:dyDescent="0.3">
      <c r="A2" s="73">
        <v>315.10000000000002</v>
      </c>
      <c r="C2" s="73">
        <v>4224.8</v>
      </c>
    </row>
    <row r="3" spans="1:4" ht="18.75" thickBot="1" x14ac:dyDescent="0.3">
      <c r="A3" s="73">
        <v>550</v>
      </c>
      <c r="C3" s="73">
        <v>45.8</v>
      </c>
    </row>
    <row r="4" spans="1:4" ht="18.75" thickBot="1" x14ac:dyDescent="0.3">
      <c r="A4" s="73">
        <v>532</v>
      </c>
      <c r="C4" s="73">
        <v>140</v>
      </c>
    </row>
    <row r="5" spans="1:4" ht="18.75" thickBot="1" x14ac:dyDescent="0.3">
      <c r="A5" s="73">
        <v>145.80000000000001</v>
      </c>
    </row>
    <row r="6" spans="1:4" x14ac:dyDescent="0.25">
      <c r="A6">
        <f>SUM(A1:A5)</f>
        <v>3507.5</v>
      </c>
      <c r="C6">
        <f>SUM(C1:C5)</f>
        <v>6550.3</v>
      </c>
      <c r="D6">
        <f>SUM(C6-A6)</f>
        <v>3042.8</v>
      </c>
    </row>
    <row r="7" spans="1:4" x14ac:dyDescent="0.25">
      <c r="D7">
        <v>3084.6</v>
      </c>
    </row>
    <row r="8" spans="1:4" x14ac:dyDescent="0.25">
      <c r="D8">
        <f>SUM(D7-D6)</f>
        <v>41.799999999999727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8E50-6C83-46A1-8520-4132E6CA5939}">
  <dimension ref="A1:L54"/>
  <sheetViews>
    <sheetView topLeftCell="A49" workbookViewId="0">
      <selection activeCell="I51" sqref="I51"/>
    </sheetView>
  </sheetViews>
  <sheetFormatPr defaultRowHeight="15" x14ac:dyDescent="0.25"/>
  <cols>
    <col min="1" max="1" width="10.7109375" customWidth="1"/>
    <col min="2" max="2" width="13.5703125" customWidth="1"/>
    <col min="3" max="3" width="13.28515625" customWidth="1"/>
    <col min="4" max="4" width="14.28515625" customWidth="1"/>
    <col min="5" max="5" width="16.140625" customWidth="1"/>
    <col min="6" max="7" width="16.7109375" customWidth="1"/>
    <col min="8" max="10" width="13.28515625" customWidth="1"/>
    <col min="11" max="12" width="18" customWidth="1"/>
  </cols>
  <sheetData>
    <row r="1" spans="1:12" ht="15.75" thickBot="1" x14ac:dyDescent="0.3">
      <c r="A1" s="39">
        <v>850031.3</v>
      </c>
      <c r="B1" s="31">
        <v>1164870.1000000001</v>
      </c>
      <c r="C1" s="31">
        <v>1104200.8999999999</v>
      </c>
      <c r="D1" s="31">
        <v>1512543.6</v>
      </c>
      <c r="E1" s="31">
        <v>1555760.4</v>
      </c>
      <c r="F1" s="31">
        <v>1177889.7</v>
      </c>
      <c r="G1" s="35">
        <v>1079246.3</v>
      </c>
      <c r="H1" s="35">
        <v>1079246.3</v>
      </c>
      <c r="I1">
        <f>SUM(A1:H1)-9489-152000-106096.4</f>
        <v>9256203.2000000011</v>
      </c>
      <c r="K1" s="41">
        <v>9045247.5999999996</v>
      </c>
      <c r="L1">
        <f>SUM(K1+K6+K11+K16+K21)</f>
        <v>9256203.1999999993</v>
      </c>
    </row>
    <row r="2" spans="1:12" ht="15.75" thickBot="1" x14ac:dyDescent="0.3">
      <c r="A2" s="39">
        <v>177077.2</v>
      </c>
      <c r="B2" s="31">
        <v>221113</v>
      </c>
      <c r="C2" s="31">
        <v>194218.2</v>
      </c>
      <c r="D2" s="31">
        <v>239844</v>
      </c>
      <c r="E2" s="31">
        <v>317306</v>
      </c>
      <c r="F2" s="31">
        <v>165577.20000000001</v>
      </c>
      <c r="G2" s="57">
        <v>169437.1</v>
      </c>
      <c r="H2" s="57">
        <v>169437.1</v>
      </c>
      <c r="I2">
        <f>SUM(A2:H2)-152.1-106.1</f>
        <v>1653751.5999999999</v>
      </c>
      <c r="K2" s="40">
        <v>1470834.8</v>
      </c>
      <c r="L2">
        <f t="shared" ref="L2:L5" si="0">SUM(K2+K7+K12+K17+K22)</f>
        <v>1653751.6</v>
      </c>
    </row>
    <row r="3" spans="1:12" ht="15.75" thickBot="1" x14ac:dyDescent="0.3">
      <c r="A3" s="39">
        <v>652334.30000000005</v>
      </c>
      <c r="B3" s="31">
        <v>884810.7</v>
      </c>
      <c r="C3" s="31">
        <v>856688.7</v>
      </c>
      <c r="D3" s="31">
        <v>1222144.3</v>
      </c>
      <c r="E3" s="34">
        <v>1166445.6000000001</v>
      </c>
      <c r="F3" s="31">
        <v>957473.2</v>
      </c>
      <c r="G3" s="57">
        <v>858587.4</v>
      </c>
      <c r="H3" s="57">
        <v>858587.4</v>
      </c>
      <c r="I3">
        <f>SUM(A3:H3)-151847.9-105990.3</f>
        <v>7199233.4000000004</v>
      </c>
      <c r="K3" s="40">
        <v>7171194.5999999996</v>
      </c>
      <c r="L3">
        <f t="shared" si="0"/>
        <v>7199233.3999999994</v>
      </c>
    </row>
    <row r="4" spans="1:12" ht="15.75" thickBot="1" x14ac:dyDescent="0.3">
      <c r="A4" s="39">
        <v>20619.8</v>
      </c>
      <c r="B4" s="31">
        <v>58946.400000000001</v>
      </c>
      <c r="C4" s="31">
        <v>53294</v>
      </c>
      <c r="D4" s="31">
        <v>50555.3</v>
      </c>
      <c r="E4" s="34">
        <v>72008.800000000003</v>
      </c>
      <c r="F4" s="31">
        <v>54839.3</v>
      </c>
      <c r="G4" s="57">
        <v>51221.8</v>
      </c>
      <c r="H4" s="57">
        <v>51221.8</v>
      </c>
      <c r="I4">
        <f>SUM(A4:H4)</f>
        <v>412707.19999999995</v>
      </c>
      <c r="K4" s="40">
        <v>412707.2</v>
      </c>
      <c r="L4">
        <f t="shared" si="0"/>
        <v>412707.2</v>
      </c>
    </row>
    <row r="5" spans="1:12" ht="15.75" thickBot="1" x14ac:dyDescent="0.3">
      <c r="K5" s="40">
        <v>0</v>
      </c>
      <c r="L5">
        <f t="shared" si="0"/>
        <v>0</v>
      </c>
    </row>
    <row r="6" spans="1:12" ht="15.75" thickBot="1" x14ac:dyDescent="0.3">
      <c r="K6" s="40">
        <v>4297.1000000000004</v>
      </c>
    </row>
    <row r="7" spans="1:12" ht="15.75" thickBot="1" x14ac:dyDescent="0.3">
      <c r="A7" s="39">
        <v>0</v>
      </c>
      <c r="B7" s="31">
        <v>7127.3</v>
      </c>
      <c r="C7" s="31">
        <v>8205.4</v>
      </c>
      <c r="D7" s="31">
        <v>12158.6</v>
      </c>
      <c r="E7" s="31">
        <v>13527</v>
      </c>
      <c r="F7" s="57">
        <v>23928.400000000001</v>
      </c>
      <c r="G7" s="57">
        <v>19660.5</v>
      </c>
      <c r="H7" s="57">
        <v>19660.5</v>
      </c>
      <c r="I7">
        <f>SUM(A7:H7)</f>
        <v>104267.70000000001</v>
      </c>
      <c r="K7" s="40">
        <v>4297.1000000000004</v>
      </c>
    </row>
    <row r="8" spans="1:12" ht="15.75" thickBot="1" x14ac:dyDescent="0.3">
      <c r="A8" s="38">
        <v>0</v>
      </c>
      <c r="B8" s="32">
        <v>7127.3</v>
      </c>
      <c r="C8" s="32">
        <v>8205.4</v>
      </c>
      <c r="D8" s="32">
        <v>12158.6</v>
      </c>
      <c r="E8" s="32">
        <v>13527</v>
      </c>
      <c r="F8" s="33">
        <v>23928.400000000001</v>
      </c>
      <c r="G8" s="33">
        <v>19660.5</v>
      </c>
      <c r="H8" s="33">
        <v>19660.5</v>
      </c>
      <c r="K8" s="40">
        <v>0</v>
      </c>
    </row>
    <row r="9" spans="1:12" ht="15.75" thickBot="1" x14ac:dyDescent="0.3">
      <c r="K9" s="40">
        <v>0</v>
      </c>
    </row>
    <row r="10" spans="1:12" ht="15.75" thickBot="1" x14ac:dyDescent="0.3">
      <c r="A10" s="41">
        <v>843233.7</v>
      </c>
      <c r="B10" s="57" t="s">
        <v>401</v>
      </c>
      <c r="C10" s="57">
        <v>1081396.7</v>
      </c>
      <c r="D10" s="57">
        <v>1483293.5</v>
      </c>
      <c r="E10" s="57" t="s">
        <v>402</v>
      </c>
      <c r="F10" s="57" t="s">
        <v>403</v>
      </c>
      <c r="G10" s="57">
        <v>1047110.4</v>
      </c>
      <c r="H10" s="57">
        <v>1047110.4</v>
      </c>
      <c r="K10" s="40">
        <v>0</v>
      </c>
    </row>
    <row r="11" spans="1:12" ht="15.75" thickBot="1" x14ac:dyDescent="0.3">
      <c r="A11" s="40">
        <v>170279.6</v>
      </c>
      <c r="B11" s="33">
        <v>204470</v>
      </c>
      <c r="C11" s="33">
        <v>174364.9</v>
      </c>
      <c r="D11" s="33">
        <v>215043.4</v>
      </c>
      <c r="E11" s="33" t="s">
        <v>404</v>
      </c>
      <c r="F11" s="33" t="s">
        <v>405</v>
      </c>
      <c r="G11" s="33">
        <v>141790.79999999999</v>
      </c>
      <c r="H11" s="33">
        <v>141790.79999999999</v>
      </c>
      <c r="K11" s="40">
        <v>37775</v>
      </c>
    </row>
    <row r="12" spans="1:12" ht="15.75" thickBot="1" x14ac:dyDescent="0.3">
      <c r="A12" s="40">
        <v>652334.30000000005</v>
      </c>
      <c r="B12" s="33" t="s">
        <v>406</v>
      </c>
      <c r="C12" s="33">
        <v>853737.8</v>
      </c>
      <c r="D12" s="33">
        <v>1217694.8</v>
      </c>
      <c r="E12" s="33" t="s">
        <v>407</v>
      </c>
      <c r="F12" s="33" t="s">
        <v>408</v>
      </c>
      <c r="G12" s="33">
        <v>854097.8</v>
      </c>
      <c r="H12" s="33">
        <v>854097.8</v>
      </c>
      <c r="K12" s="40">
        <v>9736.2000000000007</v>
      </c>
    </row>
    <row r="13" spans="1:12" ht="15.75" thickBot="1" x14ac:dyDescent="0.3">
      <c r="A13" s="38">
        <v>20619.8</v>
      </c>
      <c r="B13" s="32">
        <v>58946.400000000001</v>
      </c>
      <c r="C13" s="32">
        <v>53294</v>
      </c>
      <c r="D13" s="32">
        <v>50555.3</v>
      </c>
      <c r="E13" s="32">
        <v>72008.800000000003</v>
      </c>
      <c r="F13" s="33">
        <v>54839.3</v>
      </c>
      <c r="G13" s="33">
        <v>51221.8</v>
      </c>
      <c r="H13" s="33">
        <v>51221.8</v>
      </c>
      <c r="K13" s="40">
        <v>28038.799999999999</v>
      </c>
    </row>
    <row r="14" spans="1:12" ht="15.75" thickBot="1" x14ac:dyDescent="0.3">
      <c r="A14" s="38">
        <v>0</v>
      </c>
      <c r="B14" s="32">
        <v>0</v>
      </c>
      <c r="C14" s="32">
        <v>0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  <c r="K14" s="40">
        <v>0</v>
      </c>
    </row>
    <row r="15" spans="1:12" ht="15.75" thickBot="1" x14ac:dyDescent="0.3">
      <c r="A15" s="38">
        <v>171.4</v>
      </c>
      <c r="B15" s="32">
        <v>218.5</v>
      </c>
      <c r="C15" s="32">
        <v>505</v>
      </c>
      <c r="D15" s="32">
        <v>769.3</v>
      </c>
      <c r="E15" s="32">
        <v>1259.2</v>
      </c>
      <c r="F15" s="32">
        <v>457.9</v>
      </c>
      <c r="G15" s="33">
        <v>457.9</v>
      </c>
      <c r="H15" s="33">
        <v>457.9</v>
      </c>
      <c r="K15" s="40">
        <v>0</v>
      </c>
    </row>
    <row r="16" spans="1:12" ht="15.75" thickBot="1" x14ac:dyDescent="0.3">
      <c r="A16" s="38">
        <v>171.4</v>
      </c>
      <c r="B16" s="32">
        <v>218.5</v>
      </c>
      <c r="C16" s="32">
        <v>505</v>
      </c>
      <c r="D16" s="32">
        <v>769.3</v>
      </c>
      <c r="E16" s="32">
        <v>1259.2</v>
      </c>
      <c r="F16" s="33">
        <v>457.9</v>
      </c>
      <c r="G16" s="33">
        <v>457.9</v>
      </c>
      <c r="H16" s="33">
        <v>457.9</v>
      </c>
      <c r="K16" s="40">
        <v>64615.8</v>
      </c>
    </row>
    <row r="17" spans="1:11" ht="15.75" thickBot="1" x14ac:dyDescent="0.3">
      <c r="A17" s="38">
        <v>0</v>
      </c>
      <c r="B17" s="32">
        <v>0</v>
      </c>
      <c r="C17" s="32">
        <v>0</v>
      </c>
      <c r="D17" s="32">
        <v>0</v>
      </c>
      <c r="E17" s="32">
        <v>0</v>
      </c>
      <c r="F17" s="33">
        <v>0</v>
      </c>
      <c r="G17" s="33">
        <v>0</v>
      </c>
      <c r="H17" s="33">
        <v>0</v>
      </c>
      <c r="K17" s="40">
        <v>64615.8</v>
      </c>
    </row>
    <row r="18" spans="1:11" ht="15.75" thickBot="1" x14ac:dyDescent="0.3">
      <c r="A18" s="38">
        <v>0</v>
      </c>
      <c r="B18" s="32">
        <v>0</v>
      </c>
      <c r="C18" s="32">
        <v>0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  <c r="K18" s="40">
        <v>0</v>
      </c>
    </row>
    <row r="19" spans="1:11" ht="15.75" thickBot="1" x14ac:dyDescent="0.3">
      <c r="A19" s="38">
        <v>0</v>
      </c>
      <c r="B19" s="32">
        <v>0</v>
      </c>
      <c r="C19" s="32">
        <v>0</v>
      </c>
      <c r="D19" s="32">
        <v>0</v>
      </c>
      <c r="E19" s="32">
        <v>0</v>
      </c>
      <c r="F19" s="33">
        <v>0</v>
      </c>
      <c r="G19" s="33">
        <v>0</v>
      </c>
      <c r="H19" s="33">
        <v>0</v>
      </c>
      <c r="K19" s="40">
        <v>0</v>
      </c>
    </row>
    <row r="20" spans="1:11" ht="15.75" thickBot="1" x14ac:dyDescent="0.3">
      <c r="A20" s="38">
        <v>163.4</v>
      </c>
      <c r="B20" s="32">
        <v>3336.5</v>
      </c>
      <c r="C20" s="32">
        <v>4137.2</v>
      </c>
      <c r="D20" s="32">
        <v>5718.9</v>
      </c>
      <c r="E20" s="32">
        <v>6098.3</v>
      </c>
      <c r="F20" s="33">
        <v>6106.9</v>
      </c>
      <c r="G20" s="33">
        <v>6106.9</v>
      </c>
      <c r="H20" s="33">
        <v>6106.9</v>
      </c>
      <c r="K20" s="40">
        <v>0</v>
      </c>
    </row>
    <row r="21" spans="1:11" ht="15.75" thickBot="1" x14ac:dyDescent="0.3">
      <c r="A21" s="38">
        <v>163.4</v>
      </c>
      <c r="B21" s="32">
        <v>845.7</v>
      </c>
      <c r="C21" s="32">
        <v>1186.3</v>
      </c>
      <c r="D21" s="32">
        <v>1269.4000000000001</v>
      </c>
      <c r="E21" s="32">
        <v>1419.5</v>
      </c>
      <c r="F21" s="33">
        <v>1617.3</v>
      </c>
      <c r="G21" s="33">
        <v>1617.3</v>
      </c>
      <c r="H21" s="33">
        <v>1617.3</v>
      </c>
      <c r="K21" s="40">
        <v>104267.7</v>
      </c>
    </row>
    <row r="22" spans="1:11" ht="15.75" thickBot="1" x14ac:dyDescent="0.3">
      <c r="A22" s="38">
        <v>0</v>
      </c>
      <c r="B22" s="32">
        <v>2490.8000000000002</v>
      </c>
      <c r="C22" s="32">
        <v>2950.9</v>
      </c>
      <c r="D22" s="32">
        <v>4449.5</v>
      </c>
      <c r="E22" s="32">
        <v>4678.8</v>
      </c>
      <c r="F22" s="33">
        <v>4489.6000000000004</v>
      </c>
      <c r="G22" s="33">
        <v>4489.6000000000004</v>
      </c>
      <c r="H22" s="33">
        <v>4489.6000000000004</v>
      </c>
      <c r="K22" s="40">
        <v>104267.7</v>
      </c>
    </row>
    <row r="23" spans="1:11" ht="15.75" thickBot="1" x14ac:dyDescent="0.3">
      <c r="A23" s="38">
        <v>0</v>
      </c>
      <c r="B23" s="32">
        <v>0</v>
      </c>
      <c r="C23" s="32">
        <v>0</v>
      </c>
      <c r="D23" s="32">
        <v>0</v>
      </c>
      <c r="E23" s="32">
        <v>0</v>
      </c>
      <c r="F23" s="33">
        <v>0</v>
      </c>
      <c r="G23" s="33">
        <v>0</v>
      </c>
      <c r="H23" s="33">
        <v>0</v>
      </c>
      <c r="K23" s="40">
        <v>0</v>
      </c>
    </row>
    <row r="24" spans="1:11" ht="15.75" thickBot="1" x14ac:dyDescent="0.3">
      <c r="A24" s="38">
        <v>0</v>
      </c>
      <c r="B24" s="32">
        <v>0</v>
      </c>
      <c r="C24" s="32">
        <v>0</v>
      </c>
      <c r="D24" s="32">
        <v>0</v>
      </c>
      <c r="E24" s="32">
        <v>0</v>
      </c>
      <c r="F24" s="33">
        <v>0</v>
      </c>
      <c r="G24" s="33">
        <v>0</v>
      </c>
      <c r="H24" s="33">
        <v>0</v>
      </c>
      <c r="K24" s="40">
        <v>0</v>
      </c>
    </row>
    <row r="25" spans="1:11" ht="15.75" thickBot="1" x14ac:dyDescent="0.3">
      <c r="A25" s="38">
        <v>6462.8</v>
      </c>
      <c r="B25" s="32">
        <v>8451.5</v>
      </c>
      <c r="C25" s="32">
        <v>9956.6</v>
      </c>
      <c r="D25" s="32">
        <v>10603.3</v>
      </c>
      <c r="E25" s="32">
        <v>11560.2</v>
      </c>
      <c r="F25" s="33">
        <v>5760.2</v>
      </c>
      <c r="G25" s="33">
        <v>5910.6</v>
      </c>
      <c r="H25" s="33">
        <v>5910.6</v>
      </c>
      <c r="K25" s="40">
        <v>0</v>
      </c>
    </row>
    <row r="26" spans="1:11" ht="15.75" thickBot="1" x14ac:dyDescent="0.3">
      <c r="A26" s="38">
        <v>6462.8</v>
      </c>
      <c r="B26" s="32">
        <v>8451.5</v>
      </c>
      <c r="C26" s="32">
        <v>9956.6</v>
      </c>
      <c r="D26" s="32">
        <v>10603.3</v>
      </c>
      <c r="E26" s="32">
        <v>11560.2</v>
      </c>
      <c r="F26" s="33">
        <v>5760.2</v>
      </c>
      <c r="G26" s="33">
        <v>5910.6</v>
      </c>
      <c r="H26" s="33">
        <v>5910.6</v>
      </c>
    </row>
    <row r="27" spans="1:11" ht="15.75" thickBot="1" x14ac:dyDescent="0.3">
      <c r="A27" s="38">
        <v>0</v>
      </c>
      <c r="B27" s="32">
        <v>0</v>
      </c>
      <c r="C27" s="32">
        <v>0</v>
      </c>
      <c r="D27" s="32">
        <v>0</v>
      </c>
      <c r="E27" s="32">
        <v>0</v>
      </c>
      <c r="F27" s="33">
        <v>0</v>
      </c>
      <c r="G27" s="33">
        <v>0</v>
      </c>
      <c r="H27" s="33">
        <v>0</v>
      </c>
    </row>
    <row r="28" spans="1:11" ht="15.75" thickBot="1" x14ac:dyDescent="0.3">
      <c r="A28" s="38">
        <v>0</v>
      </c>
      <c r="B28" s="32">
        <v>0</v>
      </c>
      <c r="C28" s="32">
        <v>0</v>
      </c>
      <c r="D28" s="32">
        <v>0</v>
      </c>
      <c r="E28" s="32">
        <v>0</v>
      </c>
      <c r="F28" s="33">
        <v>0</v>
      </c>
      <c r="G28" s="33">
        <v>0</v>
      </c>
      <c r="H28" s="33">
        <v>0</v>
      </c>
    </row>
    <row r="29" spans="1:11" ht="15.75" thickBot="1" x14ac:dyDescent="0.3">
      <c r="A29" s="38">
        <v>0</v>
      </c>
      <c r="B29" s="32">
        <v>0</v>
      </c>
      <c r="C29" s="32">
        <v>0</v>
      </c>
      <c r="D29" s="32">
        <v>0</v>
      </c>
      <c r="E29" s="32">
        <v>0</v>
      </c>
      <c r="F29" s="33">
        <v>0</v>
      </c>
      <c r="G29" s="33">
        <v>0</v>
      </c>
      <c r="H29" s="33">
        <v>0</v>
      </c>
    </row>
    <row r="30" spans="1:11" ht="15.75" thickBot="1" x14ac:dyDescent="0.3">
      <c r="A30" s="38">
        <v>0</v>
      </c>
      <c r="B30" s="32">
        <v>7127.3</v>
      </c>
      <c r="C30" s="32">
        <v>8205.4</v>
      </c>
      <c r="D30" s="32">
        <v>12158.6</v>
      </c>
      <c r="E30" s="32">
        <v>13527</v>
      </c>
      <c r="F30" s="33">
        <v>23928.400000000001</v>
      </c>
      <c r="G30" s="33">
        <v>19660.5</v>
      </c>
      <c r="H30" s="33">
        <v>19660.5</v>
      </c>
    </row>
    <row r="31" spans="1:11" ht="15.75" thickBot="1" x14ac:dyDescent="0.3">
      <c r="A31" s="38">
        <v>0</v>
      </c>
      <c r="B31" s="32">
        <v>7127.3</v>
      </c>
      <c r="C31" s="32">
        <v>8205.4</v>
      </c>
      <c r="D31" s="32">
        <v>12158.6</v>
      </c>
      <c r="E31" s="32">
        <v>13527</v>
      </c>
      <c r="F31" s="33">
        <v>23928.400000000001</v>
      </c>
      <c r="G31" s="33">
        <v>19660.5</v>
      </c>
      <c r="H31" s="33">
        <v>19660.5</v>
      </c>
    </row>
    <row r="32" spans="1:11" ht="15.75" thickBot="1" x14ac:dyDescent="0.3">
      <c r="A32" s="38">
        <v>0</v>
      </c>
      <c r="B32" s="32">
        <v>0</v>
      </c>
      <c r="C32" s="32">
        <v>0</v>
      </c>
      <c r="D32" s="32">
        <v>0</v>
      </c>
      <c r="E32" s="32">
        <v>0</v>
      </c>
      <c r="F32" s="33">
        <v>0</v>
      </c>
      <c r="G32" s="33">
        <v>0</v>
      </c>
      <c r="H32" s="33">
        <v>0</v>
      </c>
    </row>
    <row r="33" spans="1:8" ht="15.75" thickBot="1" x14ac:dyDescent="0.3">
      <c r="A33" s="38">
        <v>0</v>
      </c>
      <c r="B33" s="32">
        <v>0</v>
      </c>
      <c r="C33" s="32">
        <v>0</v>
      </c>
      <c r="D33" s="32">
        <v>0</v>
      </c>
      <c r="E33" s="32">
        <v>0</v>
      </c>
      <c r="F33" s="33">
        <v>0</v>
      </c>
      <c r="G33" s="33">
        <v>0</v>
      </c>
      <c r="H33" s="33">
        <v>0</v>
      </c>
    </row>
    <row r="34" spans="1:8" ht="15.75" thickBot="1" x14ac:dyDescent="0.3">
      <c r="A34" s="38">
        <v>0</v>
      </c>
      <c r="B34" s="32">
        <v>0</v>
      </c>
      <c r="C34" s="32">
        <v>0</v>
      </c>
      <c r="D34" s="32">
        <v>0</v>
      </c>
      <c r="E34" s="32">
        <v>0</v>
      </c>
      <c r="F34" s="33">
        <v>0</v>
      </c>
      <c r="G34" s="33">
        <v>0</v>
      </c>
      <c r="H34" s="33">
        <v>0</v>
      </c>
    </row>
    <row r="35" spans="1:8" ht="15.75" thickBot="1" x14ac:dyDescent="0.3">
      <c r="A35" s="38">
        <v>850031.3</v>
      </c>
      <c r="B35" s="32" t="s">
        <v>324</v>
      </c>
      <c r="C35" s="32">
        <v>1104200.8999999999</v>
      </c>
      <c r="D35" s="32">
        <v>1512543.6</v>
      </c>
      <c r="E35" s="32" t="s">
        <v>402</v>
      </c>
      <c r="F35" s="32" t="s">
        <v>411</v>
      </c>
      <c r="G35" s="37">
        <v>1079246.3</v>
      </c>
      <c r="H35" s="37">
        <v>1079246.3</v>
      </c>
    </row>
    <row r="36" spans="1:8" ht="15.75" thickBot="1" x14ac:dyDescent="0.3">
      <c r="A36" s="38"/>
      <c r="B36" s="32"/>
      <c r="C36" s="32"/>
      <c r="D36" s="32"/>
      <c r="E36" s="32"/>
      <c r="F36" s="33"/>
      <c r="G36" s="33"/>
      <c r="H36" s="33"/>
    </row>
    <row r="37" spans="1:8" ht="15.75" thickBot="1" x14ac:dyDescent="0.3">
      <c r="A37" s="38">
        <v>177077.2</v>
      </c>
      <c r="B37" s="32">
        <v>221113</v>
      </c>
      <c r="C37" s="32">
        <v>194218.2</v>
      </c>
      <c r="D37" s="32">
        <v>239844</v>
      </c>
      <c r="E37" s="32" t="s">
        <v>404</v>
      </c>
      <c r="F37" s="32" t="s">
        <v>410</v>
      </c>
      <c r="G37" s="33">
        <v>169437.1</v>
      </c>
      <c r="H37" s="33">
        <v>169437.1</v>
      </c>
    </row>
    <row r="38" spans="1:8" ht="15.75" thickBot="1" x14ac:dyDescent="0.3">
      <c r="A38" s="38">
        <v>652334.30000000005</v>
      </c>
      <c r="B38" s="32" t="s">
        <v>325</v>
      </c>
      <c r="C38" s="32">
        <v>856688.7</v>
      </c>
      <c r="D38" s="32">
        <v>1222144.3</v>
      </c>
      <c r="E38" s="36" t="s">
        <v>407</v>
      </c>
      <c r="F38" s="32" t="s">
        <v>409</v>
      </c>
      <c r="G38" s="33">
        <v>858587.4</v>
      </c>
      <c r="H38" s="33">
        <v>858587.4</v>
      </c>
    </row>
    <row r="39" spans="1:8" ht="15.75" thickBot="1" x14ac:dyDescent="0.3">
      <c r="A39" s="38">
        <v>20619.8</v>
      </c>
      <c r="B39" s="32">
        <v>58946.400000000001</v>
      </c>
      <c r="C39" s="32">
        <v>53294</v>
      </c>
      <c r="D39" s="32">
        <v>50555.3</v>
      </c>
      <c r="E39" s="36">
        <v>72008.800000000003</v>
      </c>
      <c r="F39" s="32">
        <v>54839.3</v>
      </c>
      <c r="G39" s="33">
        <v>51221.8</v>
      </c>
      <c r="H39" s="33">
        <v>51221.8</v>
      </c>
    </row>
    <row r="50" spans="1:9" ht="15.75" thickBot="1" x14ac:dyDescent="0.3"/>
    <row r="51" spans="1:9" ht="15.75" thickBot="1" x14ac:dyDescent="0.3">
      <c r="A51" s="31">
        <v>9335.2999999999993</v>
      </c>
      <c r="B51" s="31">
        <v>28006</v>
      </c>
      <c r="C51" s="31">
        <v>28287.5</v>
      </c>
      <c r="D51" s="31">
        <v>27996.7</v>
      </c>
      <c r="E51" s="31">
        <v>47223.199999999997</v>
      </c>
      <c r="F51" s="31">
        <v>28557.599999999999</v>
      </c>
      <c r="G51" s="57">
        <v>28557.599999999999</v>
      </c>
      <c r="H51" s="57">
        <v>28557.599999999999</v>
      </c>
      <c r="I51">
        <f>SUM(A51:H51)</f>
        <v>226521.50000000003</v>
      </c>
    </row>
    <row r="52" spans="1:9" ht="15.75" thickBot="1" x14ac:dyDescent="0.3">
      <c r="A52" s="32">
        <v>66106.2</v>
      </c>
      <c r="B52" s="32">
        <v>62686.400000000001</v>
      </c>
      <c r="C52" s="32">
        <v>72654.399999999994</v>
      </c>
      <c r="D52" s="32">
        <v>88907.6</v>
      </c>
      <c r="E52" s="32">
        <v>127305</v>
      </c>
      <c r="F52" s="32">
        <v>44022.2</v>
      </c>
      <c r="G52" s="33">
        <v>50064.7</v>
      </c>
      <c r="H52" s="33">
        <v>50064.7</v>
      </c>
      <c r="I52">
        <f>SUM(A52:H52)</f>
        <v>561811.19999999995</v>
      </c>
    </row>
    <row r="53" spans="1:9" ht="15.75" thickBot="1" x14ac:dyDescent="0.3">
      <c r="A53" s="32">
        <v>556617</v>
      </c>
      <c r="B53" s="32">
        <v>639731</v>
      </c>
      <c r="C53" s="32">
        <v>740443.9</v>
      </c>
      <c r="D53" s="32">
        <v>886243</v>
      </c>
      <c r="E53" s="32">
        <v>985785.7</v>
      </c>
      <c r="F53" s="32">
        <v>828565.9</v>
      </c>
      <c r="G53" s="33">
        <v>832085.6</v>
      </c>
      <c r="H53" s="33">
        <v>832085.6</v>
      </c>
      <c r="I53">
        <f>SUM(A53:H53)</f>
        <v>6301557.6999999993</v>
      </c>
    </row>
    <row r="54" spans="1:9" ht="15.75" thickBot="1" x14ac:dyDescent="0.3">
      <c r="A54" s="32">
        <v>9335.2999999999993</v>
      </c>
      <c r="B54" s="32">
        <v>28006</v>
      </c>
      <c r="C54" s="32">
        <v>29160.799999999999</v>
      </c>
      <c r="D54" s="32">
        <v>30763.4</v>
      </c>
      <c r="E54" s="32">
        <v>50262.5</v>
      </c>
      <c r="F54" s="32">
        <v>31283.7</v>
      </c>
      <c r="G54" s="33">
        <v>30750.6</v>
      </c>
      <c r="H54" s="33">
        <v>30750.6</v>
      </c>
      <c r="I54">
        <f>SUM(A54:H54)</f>
        <v>240312.90000000002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0E3B-E6AA-43BE-AFC7-DB1A136D4B23}">
  <dimension ref="A1:H38"/>
  <sheetViews>
    <sheetView topLeftCell="A22" workbookViewId="0">
      <selection activeCell="H28" sqref="H28"/>
    </sheetView>
  </sheetViews>
  <sheetFormatPr defaultRowHeight="15" x14ac:dyDescent="0.25"/>
  <cols>
    <col min="1" max="1" width="10.140625" bestFit="1" customWidth="1"/>
    <col min="2" max="2" width="11.28515625" bestFit="1" customWidth="1"/>
    <col min="3" max="3" width="13" customWidth="1"/>
    <col min="4" max="4" width="13.42578125" customWidth="1"/>
    <col min="5" max="5" width="12.42578125" bestFit="1" customWidth="1"/>
    <col min="6" max="7" width="11.28515625" bestFit="1" customWidth="1"/>
    <col min="8" max="8" width="18.85546875" customWidth="1"/>
    <col min="11" max="11" width="10.42578125" customWidth="1"/>
  </cols>
  <sheetData>
    <row r="1" spans="1:8" ht="15.75" thickBot="1" x14ac:dyDescent="0.3">
      <c r="A1" s="41">
        <v>843233.7</v>
      </c>
      <c r="B1" s="35">
        <v>1145736.3</v>
      </c>
      <c r="C1" s="35">
        <v>1081396.7</v>
      </c>
      <c r="D1" s="35">
        <v>1483293.5</v>
      </c>
      <c r="E1" s="35">
        <v>1422576.2</v>
      </c>
      <c r="F1" s="35">
        <v>1043745.8</v>
      </c>
      <c r="G1" s="35">
        <v>1051048.3999999999</v>
      </c>
      <c r="H1" s="35">
        <v>7803445.2000000002</v>
      </c>
    </row>
    <row r="2" spans="1:8" ht="15.75" thickBot="1" x14ac:dyDescent="0.3">
      <c r="A2" s="40">
        <v>170279.6</v>
      </c>
      <c r="B2" s="37">
        <v>204470</v>
      </c>
      <c r="C2" s="37">
        <v>174364.9</v>
      </c>
      <c r="D2" s="37">
        <v>215043.4</v>
      </c>
      <c r="E2" s="37">
        <v>217724.1</v>
      </c>
      <c r="F2" s="37">
        <v>143574.1</v>
      </c>
      <c r="G2" s="37">
        <v>147389.70000000001</v>
      </c>
      <c r="H2" s="37">
        <v>1272587.6000000001</v>
      </c>
    </row>
    <row r="3" spans="1:8" ht="15.75" thickBot="1" x14ac:dyDescent="0.3">
      <c r="A3" s="42">
        <v>652334.30000000005</v>
      </c>
      <c r="B3" s="33">
        <v>882319.9</v>
      </c>
      <c r="C3" s="37">
        <v>853737.8</v>
      </c>
      <c r="D3" s="33">
        <v>1217694.8</v>
      </c>
      <c r="E3" s="37">
        <v>1148821.2</v>
      </c>
      <c r="F3" s="37">
        <v>845332.4</v>
      </c>
      <c r="G3" s="37">
        <v>852436.9</v>
      </c>
      <c r="H3" s="37">
        <v>6185350.0999999996</v>
      </c>
    </row>
    <row r="4" spans="1:8" ht="15.75" thickBot="1" x14ac:dyDescent="0.3">
      <c r="A4" s="38">
        <v>20619.8</v>
      </c>
      <c r="B4" s="32">
        <v>58946.400000000001</v>
      </c>
      <c r="C4" s="36">
        <v>53294</v>
      </c>
      <c r="D4" s="32">
        <v>50555.3</v>
      </c>
      <c r="E4" s="36">
        <v>56030.9</v>
      </c>
      <c r="F4" s="37">
        <v>54839.3</v>
      </c>
      <c r="G4" s="37">
        <v>51221.8</v>
      </c>
      <c r="H4" s="37">
        <v>345507.5</v>
      </c>
    </row>
    <row r="5" spans="1:8" ht="15.75" thickBot="1" x14ac:dyDescent="0.3">
      <c r="A5" s="38">
        <v>0</v>
      </c>
      <c r="B5" s="32">
        <v>0</v>
      </c>
      <c r="C5" s="32">
        <v>0</v>
      </c>
      <c r="D5" s="32">
        <v>0</v>
      </c>
      <c r="E5" s="32">
        <v>0</v>
      </c>
      <c r="F5" s="33">
        <v>0</v>
      </c>
      <c r="G5" s="33">
        <v>0</v>
      </c>
      <c r="H5" s="33">
        <v>0</v>
      </c>
    </row>
    <row r="6" spans="1:8" ht="15.75" thickBot="1" x14ac:dyDescent="0.3">
      <c r="A6" s="38">
        <v>171.4</v>
      </c>
      <c r="B6" s="32">
        <v>218.5</v>
      </c>
      <c r="C6" s="32">
        <v>505</v>
      </c>
      <c r="D6" s="32">
        <v>769.3</v>
      </c>
      <c r="E6" s="32">
        <v>916</v>
      </c>
      <c r="F6" s="32">
        <v>457.9</v>
      </c>
      <c r="G6" s="33">
        <v>457.9</v>
      </c>
      <c r="H6" s="33">
        <v>3496</v>
      </c>
    </row>
    <row r="7" spans="1:8" ht="15.75" thickBot="1" x14ac:dyDescent="0.3">
      <c r="A7" s="38">
        <v>171.4</v>
      </c>
      <c r="B7" s="32">
        <v>218.5</v>
      </c>
      <c r="C7" s="32">
        <v>505</v>
      </c>
      <c r="D7" s="32">
        <v>769.3</v>
      </c>
      <c r="E7" s="32">
        <v>916</v>
      </c>
      <c r="F7" s="33">
        <v>457.9</v>
      </c>
      <c r="G7" s="33">
        <v>457.9</v>
      </c>
      <c r="H7" s="33">
        <v>3496</v>
      </c>
    </row>
    <row r="8" spans="1:8" ht="15.75" thickBot="1" x14ac:dyDescent="0.3">
      <c r="A8" s="38">
        <v>0</v>
      </c>
      <c r="B8" s="32">
        <v>0</v>
      </c>
      <c r="C8" s="32">
        <v>0</v>
      </c>
      <c r="D8" s="32">
        <v>0</v>
      </c>
      <c r="E8" s="32">
        <v>0</v>
      </c>
      <c r="F8" s="33">
        <v>0</v>
      </c>
      <c r="G8" s="33">
        <v>0</v>
      </c>
      <c r="H8" s="33">
        <v>0</v>
      </c>
    </row>
    <row r="9" spans="1:8" ht="15.75" thickBot="1" x14ac:dyDescent="0.3">
      <c r="A9" s="38">
        <v>0</v>
      </c>
      <c r="B9" s="32">
        <v>0</v>
      </c>
      <c r="C9" s="32">
        <v>0</v>
      </c>
      <c r="D9" s="32">
        <v>0</v>
      </c>
      <c r="E9" s="32">
        <v>0</v>
      </c>
      <c r="F9" s="33">
        <v>0</v>
      </c>
      <c r="G9" s="33">
        <v>0</v>
      </c>
      <c r="H9" s="33">
        <v>0</v>
      </c>
    </row>
    <row r="10" spans="1:8" ht="15.75" thickBot="1" x14ac:dyDescent="0.3">
      <c r="A10" s="38">
        <v>0</v>
      </c>
      <c r="B10" s="32">
        <v>0</v>
      </c>
      <c r="C10" s="32">
        <v>0</v>
      </c>
      <c r="D10" s="32">
        <v>0</v>
      </c>
      <c r="E10" s="32">
        <v>0</v>
      </c>
      <c r="F10" s="33">
        <v>0</v>
      </c>
      <c r="G10" s="33">
        <v>0</v>
      </c>
      <c r="H10" s="33">
        <v>0</v>
      </c>
    </row>
    <row r="11" spans="1:8" ht="15.75" thickBot="1" x14ac:dyDescent="0.3">
      <c r="A11" s="38">
        <v>163.4</v>
      </c>
      <c r="B11" s="32">
        <v>3336.5</v>
      </c>
      <c r="C11" s="32">
        <v>4137.2</v>
      </c>
      <c r="D11" s="32">
        <v>5718.9</v>
      </c>
      <c r="E11" s="32">
        <v>6120.7</v>
      </c>
      <c r="F11" s="33">
        <v>6106.9</v>
      </c>
      <c r="G11" s="33">
        <v>6106.9</v>
      </c>
      <c r="H11" s="33">
        <v>31690.5</v>
      </c>
    </row>
    <row r="12" spans="1:8" ht="15.75" thickBot="1" x14ac:dyDescent="0.3">
      <c r="A12" s="38">
        <v>163.4</v>
      </c>
      <c r="B12" s="32">
        <v>845.7</v>
      </c>
      <c r="C12" s="32">
        <v>1186.3</v>
      </c>
      <c r="D12" s="32">
        <v>1269.4000000000001</v>
      </c>
      <c r="E12" s="32">
        <v>1441.9</v>
      </c>
      <c r="F12" s="33">
        <v>1617.3</v>
      </c>
      <c r="G12" s="33">
        <v>1617.3</v>
      </c>
      <c r="H12" s="33">
        <v>8141.3</v>
      </c>
    </row>
    <row r="13" spans="1:8" ht="15.75" thickBot="1" x14ac:dyDescent="0.3">
      <c r="A13" s="38">
        <v>0</v>
      </c>
      <c r="B13" s="32">
        <v>2490.8000000000002</v>
      </c>
      <c r="C13" s="32">
        <v>2950.9</v>
      </c>
      <c r="D13" s="32">
        <v>4449.5</v>
      </c>
      <c r="E13" s="32">
        <v>4678.8</v>
      </c>
      <c r="F13" s="33">
        <v>4489.6000000000004</v>
      </c>
      <c r="G13" s="33">
        <v>4489.6000000000004</v>
      </c>
      <c r="H13" s="33">
        <v>23549.200000000001</v>
      </c>
    </row>
    <row r="14" spans="1:8" ht="15.75" thickBot="1" x14ac:dyDescent="0.3">
      <c r="A14" s="38">
        <v>0</v>
      </c>
      <c r="B14" s="32">
        <v>0</v>
      </c>
      <c r="C14" s="32">
        <v>0</v>
      </c>
      <c r="D14" s="32">
        <v>0</v>
      </c>
      <c r="E14" s="32">
        <v>0</v>
      </c>
      <c r="F14" s="33">
        <v>0</v>
      </c>
      <c r="G14" s="33">
        <v>0</v>
      </c>
      <c r="H14" s="33">
        <v>0</v>
      </c>
    </row>
    <row r="15" spans="1:8" ht="15.75" thickBot="1" x14ac:dyDescent="0.3">
      <c r="A15" s="38">
        <v>0</v>
      </c>
      <c r="B15" s="32">
        <v>0</v>
      </c>
      <c r="C15" s="32">
        <v>0</v>
      </c>
      <c r="D15" s="32">
        <v>0</v>
      </c>
      <c r="E15" s="32">
        <v>0</v>
      </c>
      <c r="F15" s="33">
        <v>0</v>
      </c>
      <c r="G15" s="33">
        <v>0</v>
      </c>
      <c r="H15" s="33">
        <v>0</v>
      </c>
    </row>
    <row r="16" spans="1:8" ht="15.75" thickBot="1" x14ac:dyDescent="0.3">
      <c r="A16" s="38">
        <v>6462.8</v>
      </c>
      <c r="B16" s="32">
        <v>8451.5</v>
      </c>
      <c r="C16" s="32">
        <v>9956.6</v>
      </c>
      <c r="D16" s="32">
        <v>10603.3</v>
      </c>
      <c r="E16" s="32">
        <v>10642.7</v>
      </c>
      <c r="F16" s="33">
        <v>5760.2</v>
      </c>
      <c r="G16" s="33">
        <v>5910.6</v>
      </c>
      <c r="H16" s="33">
        <v>57787.7</v>
      </c>
    </row>
    <row r="17" spans="1:8" ht="15.75" thickBot="1" x14ac:dyDescent="0.3">
      <c r="A17" s="38">
        <v>6462.8</v>
      </c>
      <c r="B17" s="32">
        <v>8451.5</v>
      </c>
      <c r="C17" s="32">
        <v>9956.6</v>
      </c>
      <c r="D17" s="32">
        <v>10603.3</v>
      </c>
      <c r="E17" s="32">
        <v>10642.7</v>
      </c>
      <c r="F17" s="33">
        <v>5760.2</v>
      </c>
      <c r="G17" s="33">
        <v>5910.6</v>
      </c>
      <c r="H17" s="33">
        <v>57787.7</v>
      </c>
    </row>
    <row r="18" spans="1:8" ht="15.75" thickBot="1" x14ac:dyDescent="0.3">
      <c r="A18" s="38">
        <v>0</v>
      </c>
      <c r="B18" s="32">
        <v>0</v>
      </c>
      <c r="C18" s="32">
        <v>0</v>
      </c>
      <c r="D18" s="32">
        <v>0</v>
      </c>
      <c r="E18" s="32">
        <v>0</v>
      </c>
      <c r="F18" s="33">
        <v>0</v>
      </c>
      <c r="G18" s="33">
        <v>0</v>
      </c>
      <c r="H18" s="33">
        <v>0</v>
      </c>
    </row>
    <row r="19" spans="1:8" ht="15.75" thickBot="1" x14ac:dyDescent="0.3">
      <c r="A19" s="38">
        <v>0</v>
      </c>
      <c r="B19" s="32">
        <v>0</v>
      </c>
      <c r="C19" s="32">
        <v>0</v>
      </c>
      <c r="D19" s="32">
        <v>0</v>
      </c>
      <c r="E19" s="32">
        <v>0</v>
      </c>
      <c r="F19" s="33">
        <v>0</v>
      </c>
      <c r="G19" s="33">
        <v>0</v>
      </c>
      <c r="H19" s="33">
        <v>0</v>
      </c>
    </row>
    <row r="20" spans="1:8" ht="15.75" thickBot="1" x14ac:dyDescent="0.3">
      <c r="A20" s="38">
        <v>0</v>
      </c>
      <c r="B20" s="32">
        <v>0</v>
      </c>
      <c r="C20" s="32">
        <v>0</v>
      </c>
      <c r="D20" s="32">
        <v>0</v>
      </c>
      <c r="E20" s="32">
        <v>0</v>
      </c>
      <c r="F20" s="33">
        <v>0</v>
      </c>
      <c r="G20" s="33">
        <v>0</v>
      </c>
      <c r="H20" s="33">
        <v>0</v>
      </c>
    </row>
    <row r="21" spans="1:8" ht="15.75" thickBot="1" x14ac:dyDescent="0.3">
      <c r="A21" s="38">
        <v>0</v>
      </c>
      <c r="B21" s="32">
        <v>7127.3</v>
      </c>
      <c r="C21" s="32">
        <v>8205.4</v>
      </c>
      <c r="D21" s="32">
        <v>12158.6</v>
      </c>
      <c r="E21" s="32">
        <v>18895.5</v>
      </c>
      <c r="F21" s="33">
        <v>14061.6</v>
      </c>
      <c r="G21" s="33">
        <v>14061.6</v>
      </c>
      <c r="H21" s="33">
        <v>74510</v>
      </c>
    </row>
    <row r="22" spans="1:8" ht="15.75" thickBot="1" x14ac:dyDescent="0.3">
      <c r="A22" s="38">
        <v>0</v>
      </c>
      <c r="B22" s="32">
        <v>7127.3</v>
      </c>
      <c r="C22" s="32">
        <v>8205.4</v>
      </c>
      <c r="D22" s="32">
        <v>12158.6</v>
      </c>
      <c r="E22" s="32">
        <v>18895.5</v>
      </c>
      <c r="F22" s="33">
        <v>14061.6</v>
      </c>
      <c r="G22" s="33">
        <v>14061.6</v>
      </c>
      <c r="H22" s="33">
        <v>74510</v>
      </c>
    </row>
    <row r="23" spans="1:8" ht="15.75" thickBot="1" x14ac:dyDescent="0.3">
      <c r="A23" s="38">
        <v>0</v>
      </c>
      <c r="B23" s="32">
        <v>0</v>
      </c>
      <c r="C23" s="32">
        <v>0</v>
      </c>
      <c r="D23" s="32">
        <v>0</v>
      </c>
      <c r="E23" s="32">
        <v>0</v>
      </c>
      <c r="F23" s="33">
        <v>0</v>
      </c>
      <c r="G23" s="33">
        <v>0</v>
      </c>
      <c r="H23" s="33">
        <v>0</v>
      </c>
    </row>
    <row r="24" spans="1:8" ht="15.75" thickBot="1" x14ac:dyDescent="0.3">
      <c r="A24" s="38">
        <v>0</v>
      </c>
      <c r="B24" s="32">
        <v>0</v>
      </c>
      <c r="C24" s="32">
        <v>0</v>
      </c>
      <c r="D24" s="32">
        <v>0</v>
      </c>
      <c r="E24" s="32">
        <v>0</v>
      </c>
      <c r="F24" s="33">
        <v>0</v>
      </c>
      <c r="G24" s="33">
        <v>0</v>
      </c>
      <c r="H24" s="33">
        <v>0</v>
      </c>
    </row>
    <row r="25" spans="1:8" ht="15.75" thickBot="1" x14ac:dyDescent="0.3">
      <c r="A25" s="38">
        <v>0</v>
      </c>
      <c r="B25" s="32">
        <v>0</v>
      </c>
      <c r="C25" s="32">
        <v>0</v>
      </c>
      <c r="D25" s="32">
        <v>0</v>
      </c>
      <c r="E25" s="32">
        <v>0</v>
      </c>
      <c r="F25" s="33">
        <v>0</v>
      </c>
      <c r="G25" s="33">
        <v>0</v>
      </c>
      <c r="H25" s="33">
        <v>0</v>
      </c>
    </row>
    <row r="27" spans="1:8" x14ac:dyDescent="0.25">
      <c r="A27" s="51">
        <f>SUM(A1+A6+A11+A16+A21)</f>
        <v>850031.3</v>
      </c>
      <c r="B27" s="51">
        <f t="shared" ref="B27:H27" si="0">SUM(B1+B6+B11+B16+B21)</f>
        <v>1164870.1000000001</v>
      </c>
      <c r="C27" s="51">
        <f t="shared" si="0"/>
        <v>1104200.8999999999</v>
      </c>
      <c r="D27" s="51">
        <f t="shared" si="0"/>
        <v>1512543.6</v>
      </c>
      <c r="E27" s="51">
        <f t="shared" si="0"/>
        <v>1459151.0999999999</v>
      </c>
      <c r="F27" s="51">
        <f t="shared" si="0"/>
        <v>1070132.4000000001</v>
      </c>
      <c r="G27" s="51">
        <f t="shared" si="0"/>
        <v>1077585.3999999999</v>
      </c>
      <c r="H27" s="51">
        <f t="shared" si="0"/>
        <v>7970929.4000000004</v>
      </c>
    </row>
    <row r="28" spans="1:8" x14ac:dyDescent="0.25">
      <c r="A28" s="51">
        <f t="shared" ref="A28:H28" si="1">SUM(A2+A7+A12+A17+A22)</f>
        <v>177077.19999999998</v>
      </c>
      <c r="B28" s="51">
        <f t="shared" si="1"/>
        <v>221113</v>
      </c>
      <c r="C28" s="51">
        <f t="shared" si="1"/>
        <v>194218.19999999998</v>
      </c>
      <c r="D28" s="51">
        <f t="shared" si="1"/>
        <v>239843.99999999997</v>
      </c>
      <c r="E28" s="51">
        <f t="shared" si="1"/>
        <v>249620.2</v>
      </c>
      <c r="F28" s="51">
        <f t="shared" si="1"/>
        <v>165471.1</v>
      </c>
      <c r="G28" s="51">
        <f t="shared" si="1"/>
        <v>169437.1</v>
      </c>
      <c r="H28" s="51">
        <f t="shared" si="1"/>
        <v>1416522.6</v>
      </c>
    </row>
    <row r="29" spans="1:8" x14ac:dyDescent="0.25">
      <c r="A29" s="51">
        <f t="shared" ref="A29:H29" si="2">SUM(A3+A8+A13+A18+A23)</f>
        <v>652334.30000000005</v>
      </c>
      <c r="B29" s="51">
        <f t="shared" si="2"/>
        <v>884810.70000000007</v>
      </c>
      <c r="C29" s="51">
        <f t="shared" si="2"/>
        <v>856688.70000000007</v>
      </c>
      <c r="D29" s="51">
        <f t="shared" si="2"/>
        <v>1222144.3</v>
      </c>
      <c r="E29" s="51">
        <f t="shared" si="2"/>
        <v>1153500</v>
      </c>
      <c r="F29" s="51">
        <f t="shared" si="2"/>
        <v>849822</v>
      </c>
      <c r="G29" s="51">
        <f t="shared" si="2"/>
        <v>856926.5</v>
      </c>
      <c r="H29" s="51">
        <f t="shared" si="2"/>
        <v>6208899.2999999998</v>
      </c>
    </row>
    <row r="30" spans="1:8" x14ac:dyDescent="0.25">
      <c r="A30" s="51">
        <f t="shared" ref="A30:H30" si="3">SUM(A4+A9+A14+A19+A24)</f>
        <v>20619.8</v>
      </c>
      <c r="B30" s="51">
        <f t="shared" si="3"/>
        <v>58946.400000000001</v>
      </c>
      <c r="C30" s="51">
        <f t="shared" si="3"/>
        <v>53294</v>
      </c>
      <c r="D30" s="51">
        <f t="shared" si="3"/>
        <v>50555.3</v>
      </c>
      <c r="E30" s="51">
        <f t="shared" si="3"/>
        <v>56030.9</v>
      </c>
      <c r="F30" s="51">
        <f t="shared" si="3"/>
        <v>54839.3</v>
      </c>
      <c r="G30" s="51">
        <f t="shared" si="3"/>
        <v>51221.8</v>
      </c>
      <c r="H30" s="51">
        <f t="shared" si="3"/>
        <v>345507.5</v>
      </c>
    </row>
    <row r="31" spans="1:8" x14ac:dyDescent="0.25">
      <c r="A31" s="51">
        <f t="shared" ref="A31:H31" si="4">SUM(A5+A10+A15+A20+A25)</f>
        <v>0</v>
      </c>
      <c r="B31" s="51">
        <f t="shared" si="4"/>
        <v>0</v>
      </c>
      <c r="C31" s="51">
        <f t="shared" si="4"/>
        <v>0</v>
      </c>
      <c r="D31" s="51">
        <f t="shared" si="4"/>
        <v>0</v>
      </c>
      <c r="E31" s="51">
        <f t="shared" si="4"/>
        <v>0</v>
      </c>
      <c r="F31" s="51">
        <f t="shared" si="4"/>
        <v>0</v>
      </c>
      <c r="G31" s="51">
        <f t="shared" si="4"/>
        <v>0</v>
      </c>
      <c r="H31" s="51">
        <f t="shared" si="4"/>
        <v>0</v>
      </c>
    </row>
    <row r="32" spans="1:8" ht="15.75" thickBot="1" x14ac:dyDescent="0.3"/>
    <row r="33" spans="1:8" ht="15.75" thickBot="1" x14ac:dyDescent="0.3">
      <c r="A33" s="39">
        <v>850031.3</v>
      </c>
      <c r="B33" s="31" t="s">
        <v>324</v>
      </c>
      <c r="C33" s="31">
        <v>1104200.8999999999</v>
      </c>
      <c r="D33" s="31">
        <v>1512543.6</v>
      </c>
      <c r="E33" s="34" t="s">
        <v>352</v>
      </c>
      <c r="F33" s="31">
        <v>1070132.3999999999</v>
      </c>
      <c r="G33" s="35">
        <v>1077585.3999999999</v>
      </c>
      <c r="H33" s="35" t="s">
        <v>353</v>
      </c>
    </row>
    <row r="34" spans="1:8" ht="15.75" thickBot="1" x14ac:dyDescent="0.3">
      <c r="A34" s="38"/>
      <c r="B34" s="32"/>
      <c r="C34" s="32"/>
      <c r="D34" s="32"/>
      <c r="E34" s="36"/>
      <c r="F34" s="33"/>
      <c r="G34" s="33"/>
      <c r="H34" s="37"/>
    </row>
    <row r="35" spans="1:8" ht="15.75" thickBot="1" x14ac:dyDescent="0.3">
      <c r="A35" s="38">
        <v>177077.2</v>
      </c>
      <c r="B35" s="32">
        <v>221113</v>
      </c>
      <c r="C35" s="32">
        <v>194218.2</v>
      </c>
      <c r="D35" s="32">
        <v>239844</v>
      </c>
      <c r="E35" s="36" t="s">
        <v>354</v>
      </c>
      <c r="F35" s="32">
        <v>165471.1</v>
      </c>
      <c r="G35" s="33">
        <v>169437.1</v>
      </c>
      <c r="H35" s="37" t="s">
        <v>355</v>
      </c>
    </row>
    <row r="36" spans="1:8" ht="15.75" thickBot="1" x14ac:dyDescent="0.3">
      <c r="A36" s="38">
        <v>652334.30000000005</v>
      </c>
      <c r="B36" s="32" t="s">
        <v>325</v>
      </c>
      <c r="C36" s="32">
        <v>856688.7</v>
      </c>
      <c r="D36" s="32">
        <v>1222144.3</v>
      </c>
      <c r="E36" s="36" t="s">
        <v>356</v>
      </c>
      <c r="F36" s="32">
        <v>849822</v>
      </c>
      <c r="G36" s="33">
        <v>856926.5</v>
      </c>
      <c r="H36" s="37" t="s">
        <v>326</v>
      </c>
    </row>
    <row r="37" spans="1:8" ht="15.75" thickBot="1" x14ac:dyDescent="0.3">
      <c r="A37" s="38">
        <v>20619.8</v>
      </c>
      <c r="B37" s="32">
        <v>58946.400000000001</v>
      </c>
      <c r="C37" s="32">
        <v>53294</v>
      </c>
      <c r="D37" s="32">
        <v>50555.3</v>
      </c>
      <c r="E37" s="36">
        <v>56030.9</v>
      </c>
      <c r="F37" s="32">
        <v>54839.3</v>
      </c>
      <c r="G37" s="33">
        <v>51221.8</v>
      </c>
      <c r="H37" s="37">
        <v>345507.5</v>
      </c>
    </row>
    <row r="38" spans="1:8" ht="15.75" thickBot="1" x14ac:dyDescent="0.3">
      <c r="A38" s="38">
        <v>0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3">
        <v>0</v>
      </c>
      <c r="H38" s="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2026-01-14T02:05:18Z</dcterms:modified>
</cp:coreProperties>
</file>