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0" yWindow="0" windowWidth="19320" windowHeight="7755" tabRatio="778"/>
  </bookViews>
  <sheets>
    <sheet name="Прогноз 2016 " sheetId="1" r:id="rId1"/>
    <sheet name="Приложение 2" sheetId="2" r:id="rId2"/>
    <sheet name="Прил 3 (расчет ИФО) (2)" sheetId="9" r:id="rId3"/>
    <sheet name="Прил 4 (показатели предприятий)" sheetId="13" r:id="rId4"/>
    <sheet name="Прил 5 Прогноз по поселениям" sheetId="8" r:id="rId5"/>
    <sheet name="Прил 6 Инвестпроекты" sheetId="12" r:id="rId6"/>
  </sheets>
  <definedNames>
    <definedName name="_xlnm.Print_Titles" localSheetId="2">'Прил 3 (расчет ИФО) (2)'!$5:$7</definedName>
    <definedName name="_xlnm.Print_Titles" localSheetId="4">'Прил 5 Прогноз по поселениям'!$A:$A,'Прил 5 Прогноз по поселениям'!$4:$7</definedName>
    <definedName name="_xlnm.Print_Titles" localSheetId="1">'Приложение 2'!$A:$A,'Приложение 2'!$4:$7</definedName>
    <definedName name="_xlnm.Print_Titles" localSheetId="0">'Прогноз 2016 '!$6:$8</definedName>
    <definedName name="_xlnm.Print_Area" localSheetId="2">'Прил 3 (расчет ИФО) (2)'!$A$1:$T$231</definedName>
    <definedName name="_xlnm.Print_Area" localSheetId="3">'Прил 4 (показатели предприятий)'!$A$1:$J$67</definedName>
    <definedName name="_xlnm.Print_Area" localSheetId="4">'Прил 5 Прогноз по поселениям'!$A$1:$AQ$17</definedName>
    <definedName name="_xlnm.Print_Area" localSheetId="5">'Прил 6 Инвестпроекты'!$A$1:$N$27</definedName>
    <definedName name="_xlnm.Print_Area" localSheetId="1">'Приложение 2'!$A$1:$AL$113</definedName>
    <definedName name="_xlnm.Print_Area" localSheetId="0">'Прогноз 2016 '!$A$1:$I$144</definedName>
  </definedNames>
  <calcPr calcId="125725"/>
</workbook>
</file>

<file path=xl/calcChain.xml><?xml version="1.0" encoding="utf-8"?>
<calcChain xmlns="http://schemas.openxmlformats.org/spreadsheetml/2006/main">
  <c r="C123" i="1"/>
  <c r="E113" i="2" l="1"/>
  <c r="D113"/>
  <c r="AF113"/>
  <c r="AE113"/>
  <c r="AD113"/>
  <c r="AC113"/>
  <c r="AB113"/>
  <c r="AA113"/>
  <c r="AL113"/>
  <c r="AK113"/>
  <c r="AI113"/>
  <c r="AH113"/>
  <c r="AG113"/>
  <c r="AJ113"/>
  <c r="Z113"/>
  <c r="Y113"/>
  <c r="X113"/>
  <c r="W113"/>
  <c r="V113"/>
  <c r="U113"/>
  <c r="T113"/>
  <c r="S113"/>
  <c r="R113"/>
  <c r="Q113"/>
  <c r="P113"/>
  <c r="O113"/>
  <c r="N113"/>
  <c r="M113"/>
  <c r="L113"/>
  <c r="K113"/>
  <c r="J113"/>
  <c r="I113"/>
  <c r="H113"/>
  <c r="G113"/>
  <c r="F113"/>
  <c r="D8"/>
  <c r="C113"/>
  <c r="D13"/>
  <c r="E13"/>
  <c r="C13"/>
  <c r="AF72" l="1"/>
  <c r="AE72"/>
  <c r="AD72"/>
  <c r="AC72"/>
  <c r="AB72"/>
  <c r="AL72"/>
  <c r="AK72"/>
  <c r="AJ72"/>
  <c r="AI72"/>
  <c r="AH72"/>
  <c r="AG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AF74"/>
  <c r="AE74"/>
  <c r="AD74"/>
  <c r="AC74"/>
  <c r="AB74"/>
  <c r="G27" i="12" l="1"/>
  <c r="F41" i="1" l="1"/>
  <c r="H41" s="1"/>
  <c r="I41" s="1"/>
  <c r="E41"/>
  <c r="G41" s="1"/>
  <c r="D25"/>
  <c r="C25"/>
  <c r="I32"/>
  <c r="E35"/>
  <c r="E25" s="1"/>
  <c r="P205" i="9"/>
  <c r="E20" i="1"/>
  <c r="F20" s="1"/>
  <c r="H20" s="1"/>
  <c r="I20" s="1"/>
  <c r="F19"/>
  <c r="H19" s="1"/>
  <c r="I19" s="1"/>
  <c r="E19"/>
  <c r="G19" s="1"/>
  <c r="E18"/>
  <c r="F18" s="1"/>
  <c r="H18" s="1"/>
  <c r="I18" s="1"/>
  <c r="F17"/>
  <c r="H17" s="1"/>
  <c r="I17" s="1"/>
  <c r="E17"/>
  <c r="G17" s="1"/>
  <c r="E16"/>
  <c r="F16" s="1"/>
  <c r="H16" s="1"/>
  <c r="I16" s="1"/>
  <c r="E15"/>
  <c r="E14"/>
  <c r="F14" s="1"/>
  <c r="H14" s="1"/>
  <c r="I14" s="1"/>
  <c r="F13"/>
  <c r="H13" s="1"/>
  <c r="I13" s="1"/>
  <c r="E13"/>
  <c r="G13" s="1"/>
  <c r="E10"/>
  <c r="D123"/>
  <c r="E123" s="1"/>
  <c r="I127"/>
  <c r="H127"/>
  <c r="G127"/>
  <c r="F127"/>
  <c r="E120"/>
  <c r="F120" s="1"/>
  <c r="H120" s="1"/>
  <c r="I120" s="1"/>
  <c r="F119"/>
  <c r="H119" s="1"/>
  <c r="I119" s="1"/>
  <c r="E119"/>
  <c r="G119" s="1"/>
  <c r="E118"/>
  <c r="F118" s="1"/>
  <c r="H118" s="1"/>
  <c r="I118" s="1"/>
  <c r="F117"/>
  <c r="H117" s="1"/>
  <c r="I117" s="1"/>
  <c r="E117"/>
  <c r="G117" s="1"/>
  <c r="E116"/>
  <c r="F116" s="1"/>
  <c r="H116" s="1"/>
  <c r="I116" s="1"/>
  <c r="E114"/>
  <c r="F114" s="1"/>
  <c r="H114" s="1"/>
  <c r="I114" s="1"/>
  <c r="F113"/>
  <c r="H113" s="1"/>
  <c r="I113" s="1"/>
  <c r="E113"/>
  <c r="G113" s="1"/>
  <c r="E112"/>
  <c r="F112" s="1"/>
  <c r="H112" s="1"/>
  <c r="I112" s="1"/>
  <c r="F111"/>
  <c r="H111" s="1"/>
  <c r="I111" s="1"/>
  <c r="E111"/>
  <c r="G111" s="1"/>
  <c r="E110"/>
  <c r="F110" s="1"/>
  <c r="H110" s="1"/>
  <c r="I110" s="1"/>
  <c r="F109"/>
  <c r="H109" s="1"/>
  <c r="I109" s="1"/>
  <c r="E109"/>
  <c r="G109" s="1"/>
  <c r="E108"/>
  <c r="F108" s="1"/>
  <c r="H108" s="1"/>
  <c r="I108" s="1"/>
  <c r="F107"/>
  <c r="H107" s="1"/>
  <c r="I107" s="1"/>
  <c r="E107"/>
  <c r="G107" s="1"/>
  <c r="E106"/>
  <c r="F106" s="1"/>
  <c r="H106" s="1"/>
  <c r="I106" s="1"/>
  <c r="F105"/>
  <c r="H105" s="1"/>
  <c r="I105" s="1"/>
  <c r="E105"/>
  <c r="G105" s="1"/>
  <c r="E104"/>
  <c r="F104" s="1"/>
  <c r="H104" s="1"/>
  <c r="I104" s="1"/>
  <c r="E102"/>
  <c r="F102" s="1"/>
  <c r="H102" s="1"/>
  <c r="I102" s="1"/>
  <c r="H99"/>
  <c r="I87"/>
  <c r="H87"/>
  <c r="G87"/>
  <c r="F87"/>
  <c r="E87"/>
  <c r="I25" l="1"/>
  <c r="G35"/>
  <c r="G25" s="1"/>
  <c r="F25"/>
  <c r="H25"/>
  <c r="G14"/>
  <c r="G16"/>
  <c r="G18"/>
  <c r="G20"/>
  <c r="F123"/>
  <c r="H123" s="1"/>
  <c r="I123" s="1"/>
  <c r="E125"/>
  <c r="G123"/>
  <c r="G125" s="1"/>
  <c r="G102"/>
  <c r="G104"/>
  <c r="G106"/>
  <c r="G108"/>
  <c r="G110"/>
  <c r="G112"/>
  <c r="G114"/>
  <c r="G116"/>
  <c r="G118"/>
  <c r="G120"/>
  <c r="N17" i="12"/>
  <c r="N27" s="1"/>
  <c r="M17"/>
  <c r="I17"/>
  <c r="I27" s="1"/>
  <c r="H17"/>
  <c r="G17"/>
  <c r="N22"/>
  <c r="M22"/>
  <c r="I22"/>
  <c r="H22"/>
  <c r="G22"/>
  <c r="O205" i="9"/>
  <c r="N205"/>
  <c r="S205" s="1"/>
  <c r="S210" s="1"/>
  <c r="M205"/>
  <c r="L205"/>
  <c r="K205"/>
  <c r="J205"/>
  <c r="J210" s="1"/>
  <c r="O210"/>
  <c r="N210"/>
  <c r="M210"/>
  <c r="L210"/>
  <c r="K210"/>
  <c r="H210"/>
  <c r="G210"/>
  <c r="F210"/>
  <c r="E210"/>
  <c r="D210"/>
  <c r="C210"/>
  <c r="F211"/>
  <c r="H190"/>
  <c r="F190"/>
  <c r="O111"/>
  <c r="N111"/>
  <c r="M111"/>
  <c r="L111"/>
  <c r="K111"/>
  <c r="J111"/>
  <c r="O110"/>
  <c r="T110" s="1"/>
  <c r="N110"/>
  <c r="M110"/>
  <c r="R110" s="1"/>
  <c r="L110"/>
  <c r="K110"/>
  <c r="P110" s="1"/>
  <c r="J110"/>
  <c r="O99"/>
  <c r="T99" s="1"/>
  <c r="N99"/>
  <c r="M99"/>
  <c r="L99"/>
  <c r="K99"/>
  <c r="J99"/>
  <c r="O49"/>
  <c r="T49" s="1"/>
  <c r="N49"/>
  <c r="S49" s="1"/>
  <c r="M49"/>
  <c r="R49" s="1"/>
  <c r="L49"/>
  <c r="Q49" s="1"/>
  <c r="K49"/>
  <c r="J49"/>
  <c r="P49" s="1"/>
  <c r="AF83" i="2"/>
  <c r="AE83"/>
  <c r="AD83"/>
  <c r="AC83"/>
  <c r="AB83"/>
  <c r="AA83"/>
  <c r="J53" i="9"/>
  <c r="O53"/>
  <c r="O190" s="1"/>
  <c r="N53"/>
  <c r="M53"/>
  <c r="M190" s="1"/>
  <c r="L53"/>
  <c r="K53"/>
  <c r="P53" s="1"/>
  <c r="O34"/>
  <c r="N34"/>
  <c r="N190" s="1"/>
  <c r="M34"/>
  <c r="L34"/>
  <c r="L190" s="1"/>
  <c r="K34"/>
  <c r="J34"/>
  <c r="P34" s="1"/>
  <c r="H211" l="1"/>
  <c r="Q205"/>
  <c r="Q210" s="1"/>
  <c r="F125" i="1"/>
  <c r="H125" s="1"/>
  <c r="I125" s="1"/>
  <c r="S190" i="9"/>
  <c r="N211"/>
  <c r="O211"/>
  <c r="T211" s="1"/>
  <c r="T190"/>
  <c r="L211"/>
  <c r="M211"/>
  <c r="R190"/>
  <c r="S99"/>
  <c r="Q110"/>
  <c r="S110"/>
  <c r="J190"/>
  <c r="J211" s="1"/>
  <c r="P210"/>
  <c r="R205"/>
  <c r="R210" s="1"/>
  <c r="T205"/>
  <c r="T210" s="1"/>
  <c r="H27" i="12"/>
  <c r="M27"/>
  <c r="K190" i="9"/>
  <c r="P111"/>
  <c r="Q111"/>
  <c r="R111"/>
  <c r="S111"/>
  <c r="T111"/>
  <c r="T34"/>
  <c r="Q34"/>
  <c r="S34"/>
  <c r="S53"/>
  <c r="Q53"/>
  <c r="R34"/>
  <c r="R53"/>
  <c r="T53"/>
  <c r="AF19" i="2"/>
  <c r="AE19"/>
  <c r="AD19"/>
  <c r="AC19"/>
  <c r="AB19"/>
  <c r="AA19"/>
  <c r="J15"/>
  <c r="I15"/>
  <c r="AL15"/>
  <c r="AK15"/>
  <c r="AJ15"/>
  <c r="AI15"/>
  <c r="AH15"/>
  <c r="AG15"/>
  <c r="Z15"/>
  <c r="Y15"/>
  <c r="X15"/>
  <c r="W15"/>
  <c r="V15"/>
  <c r="U15"/>
  <c r="T15"/>
  <c r="S15"/>
  <c r="R15"/>
  <c r="Q15"/>
  <c r="P15"/>
  <c r="O15"/>
  <c r="N15"/>
  <c r="M15"/>
  <c r="L15"/>
  <c r="K15"/>
  <c r="H15"/>
  <c r="G15"/>
  <c r="F15"/>
  <c r="E15"/>
  <c r="D15"/>
  <c r="C15"/>
  <c r="R211" i="9" l="1"/>
  <c r="AB15" i="2"/>
  <c r="AD15"/>
  <c r="AF15"/>
  <c r="K211" i="9"/>
  <c r="P211" s="1"/>
  <c r="P190"/>
  <c r="Q211"/>
  <c r="S211"/>
  <c r="AA15" i="2"/>
  <c r="AC15"/>
  <c r="AE15"/>
  <c r="Q190" i="9"/>
  <c r="AL110" i="2"/>
  <c r="AK110"/>
  <c r="AJ110"/>
  <c r="AI110"/>
  <c r="AH110"/>
  <c r="AG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AL105"/>
  <c r="AK105"/>
  <c r="AJ105"/>
  <c r="AI105"/>
  <c r="AH105"/>
  <c r="AG105"/>
  <c r="Z105"/>
  <c r="Y105"/>
  <c r="X105"/>
  <c r="W105"/>
  <c r="W103" s="1"/>
  <c r="V105"/>
  <c r="U105"/>
  <c r="T105"/>
  <c r="S105"/>
  <c r="S103" s="1"/>
  <c r="R105"/>
  <c r="Q105"/>
  <c r="P105"/>
  <c r="O105"/>
  <c r="O103" s="1"/>
  <c r="N105"/>
  <c r="M105"/>
  <c r="L105"/>
  <c r="K105"/>
  <c r="K103" s="1"/>
  <c r="J105"/>
  <c r="I105"/>
  <c r="H105"/>
  <c r="G105"/>
  <c r="G103" s="1"/>
  <c r="F105"/>
  <c r="E105"/>
  <c r="E103" s="1"/>
  <c r="D105"/>
  <c r="AK103"/>
  <c r="AG103"/>
  <c r="Y103"/>
  <c r="U103"/>
  <c r="Q103"/>
  <c r="M103"/>
  <c r="I103"/>
  <c r="AL99"/>
  <c r="AK99"/>
  <c r="AJ99"/>
  <c r="AI99"/>
  <c r="AH99"/>
  <c r="AG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AL96"/>
  <c r="AK96"/>
  <c r="AJ96"/>
  <c r="AI96"/>
  <c r="AH96"/>
  <c r="AG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AL80"/>
  <c r="AK80"/>
  <c r="AJ80"/>
  <c r="AI80"/>
  <c r="AH80"/>
  <c r="AG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AL40"/>
  <c r="AK40"/>
  <c r="AJ40"/>
  <c r="AI40"/>
  <c r="AH40"/>
  <c r="AG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AL32"/>
  <c r="AK32"/>
  <c r="AJ32"/>
  <c r="AI32"/>
  <c r="AH32"/>
  <c r="AG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AL28"/>
  <c r="AK28"/>
  <c r="AJ28"/>
  <c r="AI28"/>
  <c r="AH28"/>
  <c r="AG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AL13"/>
  <c r="AH13"/>
  <c r="Z13"/>
  <c r="Z8" s="1"/>
  <c r="V13"/>
  <c r="V8" s="1"/>
  <c r="R13"/>
  <c r="R8" s="1"/>
  <c r="N13"/>
  <c r="N8" s="1"/>
  <c r="J13"/>
  <c r="J8" s="1"/>
  <c r="F13"/>
  <c r="F8" s="1"/>
  <c r="C110"/>
  <c r="C105"/>
  <c r="C103"/>
  <c r="C99"/>
  <c r="C96"/>
  <c r="C80"/>
  <c r="C40"/>
  <c r="C32"/>
  <c r="C28"/>
  <c r="C8" s="1"/>
  <c r="AL8" l="1"/>
  <c r="AF13"/>
  <c r="AC28"/>
  <c r="AE28"/>
  <c r="AB32"/>
  <c r="AD32"/>
  <c r="AF32"/>
  <c r="AA40"/>
  <c r="AC40"/>
  <c r="AB80"/>
  <c r="AD80"/>
  <c r="AF80"/>
  <c r="AA96"/>
  <c r="AC96"/>
  <c r="AE96"/>
  <c r="AB99"/>
  <c r="AD99"/>
  <c r="AF99"/>
  <c r="AE103"/>
  <c r="AA105"/>
  <c r="AI103"/>
  <c r="AC103" s="1"/>
  <c r="AC105"/>
  <c r="AE105"/>
  <c r="AB110"/>
  <c r="AD110"/>
  <c r="AF110"/>
  <c r="AH8"/>
  <c r="AB13"/>
  <c r="H13"/>
  <c r="H8" s="1"/>
  <c r="L13"/>
  <c r="L8" s="1"/>
  <c r="P13"/>
  <c r="P8" s="1"/>
  <c r="T13"/>
  <c r="T8" s="1"/>
  <c r="X13"/>
  <c r="X8" s="1"/>
  <c r="AJ13"/>
  <c r="AD28"/>
  <c r="AF28"/>
  <c r="AA32"/>
  <c r="AC32"/>
  <c r="AE32"/>
  <c r="AB40"/>
  <c r="AA80"/>
  <c r="AC80"/>
  <c r="AE80"/>
  <c r="AB96"/>
  <c r="AD96"/>
  <c r="AF96"/>
  <c r="AA99"/>
  <c r="AC99"/>
  <c r="AE99"/>
  <c r="AA103"/>
  <c r="AB105"/>
  <c r="AD105"/>
  <c r="AF105"/>
  <c r="AA110"/>
  <c r="AC110"/>
  <c r="AE110"/>
  <c r="E8"/>
  <c r="G13"/>
  <c r="G8" s="1"/>
  <c r="I13"/>
  <c r="I8" s="1"/>
  <c r="K13"/>
  <c r="K8" s="1"/>
  <c r="M13"/>
  <c r="M8" s="1"/>
  <c r="O13"/>
  <c r="O8" s="1"/>
  <c r="Q13"/>
  <c r="Q8" s="1"/>
  <c r="S13"/>
  <c r="S8" s="1"/>
  <c r="U13"/>
  <c r="U8" s="1"/>
  <c r="W13"/>
  <c r="W8" s="1"/>
  <c r="Y13"/>
  <c r="Y8" s="1"/>
  <c r="AG13"/>
  <c r="AI13"/>
  <c r="AK13"/>
  <c r="D103"/>
  <c r="F103"/>
  <c r="H103"/>
  <c r="J103"/>
  <c r="L103"/>
  <c r="N103"/>
  <c r="P103"/>
  <c r="R103"/>
  <c r="T103"/>
  <c r="V103"/>
  <c r="X103"/>
  <c r="Z103"/>
  <c r="AH103"/>
  <c r="AB103" s="1"/>
  <c r="AJ103"/>
  <c r="AL103"/>
  <c r="AF103" s="1"/>
  <c r="AI8" l="1"/>
  <c r="AC13"/>
  <c r="AD103"/>
  <c r="AK8"/>
  <c r="AE13"/>
  <c r="AG8"/>
  <c r="AA13"/>
  <c r="AJ8"/>
  <c r="AD8" s="1"/>
  <c r="AD13"/>
  <c r="AB8"/>
  <c r="AF8"/>
  <c r="D21" i="1"/>
  <c r="E21" s="1"/>
  <c r="C21"/>
  <c r="AF30" i="2"/>
  <c r="AE30"/>
  <c r="AD30"/>
  <c r="AF18"/>
  <c r="AE18"/>
  <c r="AD18"/>
  <c r="AC18"/>
  <c r="AB18"/>
  <c r="AA18"/>
  <c r="G21" i="1" l="1"/>
  <c r="F21"/>
  <c r="H21" s="1"/>
  <c r="I21" s="1"/>
  <c r="AA8" i="2"/>
  <c r="AE8"/>
  <c r="AC8"/>
  <c r="AF109"/>
  <c r="AE109"/>
  <c r="AD109"/>
  <c r="AC109"/>
  <c r="AB109"/>
  <c r="AA109"/>
  <c r="AF112"/>
  <c r="AE112"/>
  <c r="AD112"/>
  <c r="AC112"/>
  <c r="AB112"/>
  <c r="AA112"/>
  <c r="AF108"/>
  <c r="AE108"/>
  <c r="AD108"/>
  <c r="AC108"/>
  <c r="AB108"/>
  <c r="AA108"/>
  <c r="AF107" l="1"/>
  <c r="AE107"/>
  <c r="AD107"/>
  <c r="AC107"/>
  <c r="AB107"/>
  <c r="AA107"/>
  <c r="AF101"/>
  <c r="AE101"/>
  <c r="AD101"/>
  <c r="AC101"/>
  <c r="AB101"/>
  <c r="AA101"/>
  <c r="AF98"/>
  <c r="AE98"/>
  <c r="AD98"/>
  <c r="AC98"/>
  <c r="AB98"/>
  <c r="AA98"/>
  <c r="AC42"/>
  <c r="AB42"/>
  <c r="AA42"/>
  <c r="AF82"/>
  <c r="AE82"/>
  <c r="AD82"/>
  <c r="AC82"/>
  <c r="AB82"/>
  <c r="AA82"/>
  <c r="AF34"/>
  <c r="AE34"/>
  <c r="AD34"/>
  <c r="AC34"/>
  <c r="AB34"/>
  <c r="AA34"/>
  <c r="AD29" i="9" l="1"/>
  <c r="AC30" i="2"/>
  <c r="AC17"/>
  <c r="AB17"/>
  <c r="AF17"/>
  <c r="AE17"/>
  <c r="AD17"/>
  <c r="AA17"/>
</calcChain>
</file>

<file path=xl/sharedStrings.xml><?xml version="1.0" encoding="utf-8"?>
<sst xmlns="http://schemas.openxmlformats.org/spreadsheetml/2006/main" count="1075" uniqueCount="550">
  <si>
    <t>в федеральный бюджет</t>
  </si>
  <si>
    <t>в областной бюджет</t>
  </si>
  <si>
    <t>Среднесписочная 
численность работающих (чел.)</t>
  </si>
  <si>
    <t>Выручка от реализации
товаров  (работ, услуг), млн. руб.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</si>
  <si>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</si>
  <si>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Индекс промышленного производства</t>
  </si>
  <si>
    <t>Индекс производства продукции сельского хозяйства в сельхозорганизациях</t>
  </si>
  <si>
    <t>Объем выполненных работ и услуг собственными силами предприятий и организаций</t>
  </si>
  <si>
    <t>Объем инвестиций в основной капитал за счет всех источников -  всего</t>
  </si>
  <si>
    <t>Прочие доходы</t>
  </si>
  <si>
    <t xml:space="preserve">2 вариант </t>
  </si>
  <si>
    <t>экономические показатели</t>
  </si>
  <si>
    <t>Производство резиновых и пластмассовых изделий - всего</t>
  </si>
  <si>
    <t>Производство прочих неметаллических минеральных продуктов - всего</t>
  </si>
  <si>
    <t>Металлургическое производство и производство готовых металлических изделий - всего</t>
  </si>
  <si>
    <t>Производство электрооборудования, электронного и оптического оборудования - всего</t>
  </si>
  <si>
    <t>Производство транспортных средств и оборудования - всего</t>
  </si>
  <si>
    <t>Производство мебели и прочей продукции, не включенной в другие группировки - всего</t>
  </si>
  <si>
    <t>Производство и распределение электроэнергии, газа и воды - всего (E)</t>
  </si>
  <si>
    <t>Строительство - всего</t>
  </si>
  <si>
    <t>Транспорт и связь - всего</t>
  </si>
  <si>
    <t>Сельское хозяйство - всего</t>
  </si>
  <si>
    <t>Рыболовство - всего</t>
  </si>
  <si>
    <t>Торговля - всего</t>
  </si>
  <si>
    <t xml:space="preserve">Прочие - всего </t>
  </si>
  <si>
    <t xml:space="preserve">Фарфоро-фаянсовая посуда </t>
  </si>
  <si>
    <t>Столы (включая детские)</t>
  </si>
  <si>
    <t>Наименование показателя</t>
  </si>
  <si>
    <t>Ед. изм.</t>
  </si>
  <si>
    <t>Итоги развития МО</t>
  </si>
  <si>
    <t>млн.руб.</t>
  </si>
  <si>
    <t>в т.ч. по видам экономической деятельности:</t>
  </si>
  <si>
    <t>%</t>
  </si>
  <si>
    <t>руб.</t>
  </si>
  <si>
    <t>Состояние основных видов экономической деятельности хозяйствующих субъектов МО</t>
  </si>
  <si>
    <t>Добыча полезных ископаемых (C):</t>
  </si>
  <si>
    <t>Обрабатывающие производства (D):</t>
  </si>
  <si>
    <t>Производство и распределение электроэнергии, газа и воды (E):</t>
  </si>
  <si>
    <t xml:space="preserve">Сельское хозяйство </t>
  </si>
  <si>
    <t>Валовый выпуск продукции  в сельхозорганизациях</t>
  </si>
  <si>
    <t>Строительство</t>
  </si>
  <si>
    <t>Ввод в действие жилых домов</t>
  </si>
  <si>
    <t>кв. м</t>
  </si>
  <si>
    <t>Введено жилья на душу населения</t>
  </si>
  <si>
    <t>Торговля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</si>
  <si>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</si>
  <si>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</si>
  <si>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</si>
  <si>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</si>
  <si>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>тыс.чел.</t>
  </si>
  <si>
    <t>тыс. чел.</t>
  </si>
  <si>
    <t>в том числе:</t>
  </si>
  <si>
    <t>Выплаты социального характера</t>
  </si>
  <si>
    <t>Фонд оплаты труда</t>
  </si>
  <si>
    <t>тыс.руб.</t>
  </si>
  <si>
    <t>** Раздел  "Производство и распределение электроэнергии, газа и воды"  охватывает  электроэнергетику (код 11100), а также группировки ОКОНХ "Наружное освещение" (код  90212), "Газоснабжение" (код  90214) и "Теплоснабжение" (код  90215), отнесенные в ОКОНХ к отрасли "Коммунальное хозяйство ".</t>
  </si>
  <si>
    <t>Обрабатывающие производства, всего (D)</t>
  </si>
  <si>
    <t>из них:</t>
  </si>
  <si>
    <t>Производства машин и оборудования, всего</t>
  </si>
  <si>
    <t>(органы местного самоуправления при необходимости дополняют номенклатуру продукции)</t>
  </si>
  <si>
    <t>Средняя цена за единицу продукции, тыс. рублей</t>
  </si>
  <si>
    <t>А</t>
  </si>
  <si>
    <t>ПРОМЫШЛЕННОЕ ПРОИЗВОДСТВО:</t>
  </si>
  <si>
    <t xml:space="preserve"> Добыча полезных ископаемых (Раздел С)</t>
  </si>
  <si>
    <t>Каменный уголь</t>
  </si>
  <si>
    <t>тыс. т</t>
  </si>
  <si>
    <t>Концентрат каменного угля</t>
  </si>
  <si>
    <t>Бурый уголь</t>
  </si>
  <si>
    <t>Нефть добытая</t>
  </si>
  <si>
    <t>Газ газовых и газоконденсатных месторождений (природный)</t>
  </si>
  <si>
    <t>млн. м3</t>
  </si>
  <si>
    <t>Газовый конденсат</t>
  </si>
  <si>
    <t>Углеводородные сжиженные газы</t>
  </si>
  <si>
    <t>Руда железная товарная</t>
  </si>
  <si>
    <t>Добыча золота - всего</t>
  </si>
  <si>
    <t>кг</t>
  </si>
  <si>
    <t>Материалы строительные нерудные</t>
  </si>
  <si>
    <t>тыс. м3</t>
  </si>
  <si>
    <t>Соль поваренная (добыча)</t>
  </si>
  <si>
    <t>т</t>
  </si>
  <si>
    <t>ИТОГО</t>
  </si>
  <si>
    <t xml:space="preserve"> Обрабатывающие производства (Раздел  D)</t>
  </si>
  <si>
    <t>Свинина (в парном весе)</t>
  </si>
  <si>
    <t>Конина (в парном весе)</t>
  </si>
  <si>
    <t>Субпродукты I категории (в обработанном виде)</t>
  </si>
  <si>
    <t>Жиры животные пищевые топленые - всего)</t>
  </si>
  <si>
    <t>Изделия колбасные - всего</t>
  </si>
  <si>
    <t>Полуфабрикаты мясные - всего</t>
  </si>
  <si>
    <t>Рыба копченая (без сельди)</t>
  </si>
  <si>
    <t>Консервы и пресервы рыбные и из морепродуктов</t>
  </si>
  <si>
    <t>тыс. усл. банк</t>
  </si>
  <si>
    <t>Консервы овощные (кроме соков и томатных паст, пюре и соусов)</t>
  </si>
  <si>
    <t>Повидло</t>
  </si>
  <si>
    <t>Жир топленый животный технический и кормовой</t>
  </si>
  <si>
    <t>Масла растительные - всего</t>
  </si>
  <si>
    <t>Масла растительные рафинированные</t>
  </si>
  <si>
    <t>Продукция маргариновая</t>
  </si>
  <si>
    <t>Цельномолочная продукция (в пересчете на молоко) - всего</t>
  </si>
  <si>
    <t>Нежирная молочная продукция в пересчете на обезжиренное молоко</t>
  </si>
  <si>
    <t>Масло животное - всего</t>
  </si>
  <si>
    <t>Сыры жирные (включая брынзу) - всего</t>
  </si>
  <si>
    <t>Мука - всего</t>
  </si>
  <si>
    <t>Крупа - всего</t>
  </si>
  <si>
    <t>Комбикорма - всего</t>
  </si>
  <si>
    <t>Белок кормовой микробиологический (товарный продукт)</t>
  </si>
  <si>
    <t>Хлеб и хлебобулочные изделия - всего</t>
  </si>
  <si>
    <t>Изделия кондитерские мучные</t>
  </si>
  <si>
    <t>Из них: сахаристые</t>
  </si>
  <si>
    <t>Макаронные изделия - всего</t>
  </si>
  <si>
    <t>Майонез</t>
  </si>
  <si>
    <t>Горчица пищевая готовая</t>
  </si>
  <si>
    <t>Дрожжи хлебопекарные</t>
  </si>
  <si>
    <t>Коньяки</t>
  </si>
  <si>
    <t>тыс. дкл</t>
  </si>
  <si>
    <t>Водка и ликероводочные изделия</t>
  </si>
  <si>
    <t>Спирт этиловый из пищевого сырья</t>
  </si>
  <si>
    <t>Вина виноградные - всего</t>
  </si>
  <si>
    <t>Вина шампанские и игристые</t>
  </si>
  <si>
    <t>Пиво</t>
  </si>
  <si>
    <t>Солод пивоваренный (ячменный)</t>
  </si>
  <si>
    <t>Воды минеральные</t>
  </si>
  <si>
    <t xml:space="preserve">тыс. пол. л. </t>
  </si>
  <si>
    <t>Безалкогольные напитки</t>
  </si>
  <si>
    <t>Белье постельное</t>
  </si>
  <si>
    <t>тыс. шт</t>
  </si>
  <si>
    <t>Одеяла стеганые</t>
  </si>
  <si>
    <t>Куртки ватные (спецодежда)</t>
  </si>
  <si>
    <t>Костюмы рабочие и специального назначения</t>
  </si>
  <si>
    <t>Халаты из хлопчатобумажных тканей рабочие и специального назначения</t>
  </si>
  <si>
    <t>Пальто, полупальто</t>
  </si>
  <si>
    <t>Куртки (включая рабочие)</t>
  </si>
  <si>
    <t>Костюмы</t>
  </si>
  <si>
    <t>Пиджаки</t>
  </si>
  <si>
    <t>Брюки (включая женские и рабочие)</t>
  </si>
  <si>
    <t>Платья (включая сарафаны и халаты)</t>
  </si>
  <si>
    <t>Юбки</t>
  </si>
  <si>
    <t>Блузки</t>
  </si>
  <si>
    <t>Сорочки верхние</t>
  </si>
  <si>
    <t>Белье нательное для новорожденных</t>
  </si>
  <si>
    <t>Рукавицы</t>
  </si>
  <si>
    <t>тыс.пар</t>
  </si>
  <si>
    <t>Головные уборы (кроме фетровых, трикотажных и меховых)</t>
  </si>
  <si>
    <t xml:space="preserve">Производство кожи, изделий из кожи и производство обуви
</t>
  </si>
  <si>
    <t>Сумки (без детских, полевых и специальных)</t>
  </si>
  <si>
    <t>Рюкзаки</t>
  </si>
  <si>
    <t>Обувь</t>
  </si>
  <si>
    <t>Пиломатериалы, включая пиломатериалы из давальческого сырья</t>
  </si>
  <si>
    <t>Шпалы деревянные для железных дорог широкой колеи</t>
  </si>
  <si>
    <t>тыс.шт</t>
  </si>
  <si>
    <t>Технологическая щепа для производства целлюлозы и древесной массы из отходов лесопиления и деревообработки</t>
  </si>
  <si>
    <t>тыс. плотн. м3</t>
  </si>
  <si>
    <t>Консервирование и антипирирование (глубокая пропитка) шпал и переводных брусьев</t>
  </si>
  <si>
    <t>Фанера клееная</t>
  </si>
  <si>
    <t>м3</t>
  </si>
  <si>
    <t>Плиты древесностружечные</t>
  </si>
  <si>
    <t>усл. м3</t>
  </si>
  <si>
    <t>Плиты древесноволокнистые твердые</t>
  </si>
  <si>
    <t>тыс. м2</t>
  </si>
  <si>
    <t>Блоки дверные в сборе (комплектно)</t>
  </si>
  <si>
    <t>Блоки оконные в сборе (комплектно)</t>
  </si>
  <si>
    <t>Помещения контейнерного типа (включая вагоны-дома)</t>
  </si>
  <si>
    <t>штук</t>
  </si>
  <si>
    <t>Комплекты деталей ящиков деревянных (ящичные комплекты)</t>
  </si>
  <si>
    <t>Целлюлоза товарная</t>
  </si>
  <si>
    <t>Бумага</t>
  </si>
  <si>
    <t>Картон (включая бумагу для гофрирования)</t>
  </si>
  <si>
    <t>Газеты (экземпляров, тираж условный /в 4-х полосном исчислении формата А2/)</t>
  </si>
  <si>
    <t>млн.шт</t>
  </si>
  <si>
    <t>Книги и брошюры (листов-оттисков)</t>
  </si>
  <si>
    <t>Изоиздания - (листов-оттисков)</t>
  </si>
  <si>
    <t>Бензин автомобильный</t>
  </si>
  <si>
    <t>Топливо для реактивных двигателей (керосин авиационный)</t>
  </si>
  <si>
    <t>Дизельное топливо</t>
  </si>
  <si>
    <t>Мазут топочный (валовой выпуск)</t>
  </si>
  <si>
    <t>Масла смазочные нефтяные - всего</t>
  </si>
  <si>
    <t>Жидкий хлор в мелкой таре (в баллонах, бочках)</t>
  </si>
  <si>
    <t>Кислота серная в моногидрате</t>
  </si>
  <si>
    <t>Кислота соляная</t>
  </si>
  <si>
    <t>Сода каустическая 100% (включая калий едкий 100%)</t>
  </si>
  <si>
    <t>Карбид кальция</t>
  </si>
  <si>
    <t>Спирт этиловый технический гидролизный</t>
  </si>
  <si>
    <t>тыс.дкл</t>
  </si>
  <si>
    <t>Спирты бутиловый и изобутиловый</t>
  </si>
  <si>
    <t>Этилен</t>
  </si>
  <si>
    <t>Бензол</t>
  </si>
  <si>
    <t>Стирол</t>
  </si>
  <si>
    <t>Скипидар</t>
  </si>
  <si>
    <t>Метанол-ректификат (включая метанол-сырец в пересчете на ректификат)</t>
  </si>
  <si>
    <t>Канифоль</t>
  </si>
  <si>
    <t>Уголь древесный лиственных пород</t>
  </si>
  <si>
    <t>Из общего количества удобрений минеральных - удобрения азотные (в пересчете на 100% азота)</t>
  </si>
  <si>
    <t>Синтетические смолы и пластические массы - всего</t>
  </si>
  <si>
    <t>Лаки на конденсационных смолах</t>
  </si>
  <si>
    <t>Эмали, грунтовки и шпатлевки на конденсационных смолах</t>
  </si>
  <si>
    <t>Олифы - всего</t>
  </si>
  <si>
    <t>Растворители и смывки для лакокрасочных материалов - всего</t>
  </si>
  <si>
    <t>Антибиотики (готовые формы)</t>
  </si>
  <si>
    <t>тыс.упак</t>
  </si>
  <si>
    <t>Болеутоляющие, жаропонижающие и противовоспалительные средства</t>
  </si>
  <si>
    <t>Средства моющие</t>
  </si>
  <si>
    <t>Средства для отбеливания, подсинивания и подкрахмаливания изделий из тканей</t>
  </si>
  <si>
    <t>В натуральном весе: мыло хозяйственное</t>
  </si>
  <si>
    <t>Средства ароматизирующие для ванн</t>
  </si>
  <si>
    <t>Пленки полимерные</t>
  </si>
  <si>
    <t>Пластикаты поливинилхлоридные</t>
  </si>
  <si>
    <t>Вата минеральная и изделия из нее (в пересчете на сырую вату</t>
  </si>
  <si>
    <t>Изделия санитарные керамические, включая изделия с шамотированными массами</t>
  </si>
  <si>
    <t>Плитки керамические глазурованные для внутренней облицовки стен</t>
  </si>
  <si>
    <t>Кирпич строительный (включая камни)</t>
  </si>
  <si>
    <t>млн. усл.кирп</t>
  </si>
  <si>
    <t>Цемент</t>
  </si>
  <si>
    <t>тыс.т</t>
  </si>
  <si>
    <t>Блоки и камни мелкие стеновые (без блоков из ячеистых бетонов)</t>
  </si>
  <si>
    <t>Блоки крупные стеновые (включая бетонные блоки стен подвалов)</t>
  </si>
  <si>
    <t>Конструкции и детали сборные железобетонные</t>
  </si>
  <si>
    <t>Раствор строительный (товарный выпуск)</t>
  </si>
  <si>
    <t>Смесь бетонная (товарный выпуск)</t>
  </si>
  <si>
    <t>Заполнители пористые</t>
  </si>
  <si>
    <t>Ферросилиций в пересчете на 45%-ное содержание кремния</t>
  </si>
  <si>
    <t>Сталь (без стали для дуплекспроцесса на своем заводе)</t>
  </si>
  <si>
    <t>Алюминий первичный, включая силумин</t>
  </si>
  <si>
    <t>Радиаторы и конвекторы отопительные</t>
  </si>
  <si>
    <t>Насосы центробежные, паровые и приводные</t>
  </si>
  <si>
    <t>шт</t>
  </si>
  <si>
    <t>Арматура промышленная трубопроводная</t>
  </si>
  <si>
    <t>Химическое оборудование и запасные части к нему в фактических ценах (без НДС и акциза)</t>
  </si>
  <si>
    <t>Станки деревообрабатывающие</t>
  </si>
  <si>
    <t>Прокатное оборудование</t>
  </si>
  <si>
    <t>Оборудование технологическое для цветной металлургии</t>
  </si>
  <si>
    <t>Обогатительное оборудование</t>
  </si>
  <si>
    <t>Доменное и сталеплавильное оборудование</t>
  </si>
  <si>
    <t>Машины для строительства и содержания дорог и аэродромов</t>
  </si>
  <si>
    <t>Оборудование бумагоделательное и запасные части к нему в фактических ценах (без НДС и акциза)</t>
  </si>
  <si>
    <t>Аппаратура низковольтная электрическая в фактических ценах (без НДС и акциза)</t>
  </si>
  <si>
    <t>Кабели силовые для стационарной прокладки на напряжение 1 кв и выше (бронекабель)</t>
  </si>
  <si>
    <t>Аккумуляторы и аккумуляторные батареи свинцовой системы</t>
  </si>
  <si>
    <t>Стулья (включая детские)</t>
  </si>
  <si>
    <t>Кресла</t>
  </si>
  <si>
    <t>Диваны-кровати</t>
  </si>
  <si>
    <t>Кровати деревянные</t>
  </si>
  <si>
    <t>Шкафы всего</t>
  </si>
  <si>
    <t>Матрацы</t>
  </si>
  <si>
    <t xml:space="preserve">Производство и распределение электроэнергии, газа и воды (Раздел Е)
</t>
  </si>
  <si>
    <t>Производство электроэнергии тепловыми электростанциями</t>
  </si>
  <si>
    <t>Производство электроэнергии гидроэлектростанциями</t>
  </si>
  <si>
    <t>Электроэнергия гидроэлектростанций</t>
  </si>
  <si>
    <t>Передача электроэнергии</t>
  </si>
  <si>
    <t>Электроэнергия - всего</t>
  </si>
  <si>
    <t>Распределение электроэнергии</t>
  </si>
  <si>
    <t>Производство пара и горячей воды (тепловой энергии) тепловыми  электростанциями</t>
  </si>
  <si>
    <t>Электростанциями</t>
  </si>
  <si>
    <t>Производство пара и горячей воды (тепловой энергии) прочими  электростанциями и промышленными блок-станциями</t>
  </si>
  <si>
    <t>Теплоутилизационными установками</t>
  </si>
  <si>
    <t>тыс. Гкал</t>
  </si>
  <si>
    <t>Производство пара и горячей воды (тепловой энергии) котельными</t>
  </si>
  <si>
    <t>Котельными</t>
  </si>
  <si>
    <t>Передача пара и горячей воды (тепловой энергии)</t>
  </si>
  <si>
    <t>Теплоэнергия - всего</t>
  </si>
  <si>
    <t>Распределение пара и горячей воды (тепловой энергии)</t>
  </si>
  <si>
    <t>Итого по промышленному производству (сумма разделов C+D+E)</t>
  </si>
  <si>
    <t>Лесное хозяйство и предоставление услуг в этой области (02)</t>
  </si>
  <si>
    <t>Вывозка древесины - всего</t>
  </si>
  <si>
    <t>Лесохимическая продукция: добыча живицы</t>
  </si>
  <si>
    <t>Сельское хозяйство</t>
  </si>
  <si>
    <t>зерно</t>
  </si>
  <si>
    <t>картофель</t>
  </si>
  <si>
    <t>овощи</t>
  </si>
  <si>
    <t>мясо</t>
  </si>
  <si>
    <t>молоко</t>
  </si>
  <si>
    <t>яйца</t>
  </si>
  <si>
    <t>Рыболовство, рыбоводство (Раздел В)</t>
  </si>
  <si>
    <t>Рыболовство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</si>
  <si>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</si>
  <si>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</si>
  <si>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</si>
  <si>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</si>
  <si>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Транспорт и связь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</si>
  <si>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</si>
  <si>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</si>
  <si>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</si>
  <si>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из них по отраслям социальной сферы:</t>
  </si>
  <si>
    <t>Прочие</t>
  </si>
  <si>
    <t>Культура и искусство</t>
  </si>
  <si>
    <t>Физическая культура</t>
  </si>
  <si>
    <t>Управление</t>
  </si>
  <si>
    <t>Лесное хозяйство и предоставление услуг в этой области*</t>
  </si>
  <si>
    <t>Производство и распределение электроэнергии, газа и воды**</t>
  </si>
  <si>
    <t>МВт,  
  тыс. кВт</t>
  </si>
  <si>
    <t>ГВт.ч
 (млн.  Квт.ч.)</t>
  </si>
  <si>
    <t>1500*</t>
  </si>
  <si>
    <t>90,8*</t>
  </si>
  <si>
    <t>296,3*</t>
  </si>
  <si>
    <t>109,5*</t>
  </si>
  <si>
    <t>315,2*</t>
  </si>
  <si>
    <t>444*</t>
  </si>
  <si>
    <t>х</t>
  </si>
  <si>
    <t>Наименование элементарного вида деятельности,
 товара-представителя</t>
  </si>
  <si>
    <t>*) сопоставимая цена 1994 г. (рублей за единицу продукции)</t>
  </si>
  <si>
    <t>тыс. усл. м2</t>
  </si>
  <si>
    <t>км (тыс.м)</t>
  </si>
  <si>
    <t xml:space="preserve"> тыс. Гкал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</si>
  <si>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</si>
  <si>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 xml:space="preserve">*** Индекс промышленного производства исчисляется по видам экономической деятельности "Добыча  полезных ископаемых", "Обрабатывающие  производства",  "Производство и  распределение  электроэнергии,  газа  и  воды"  в  сопоставимых ценах. </t>
  </si>
  <si>
    <t>Производство пищевых продуктов,включая напитки, и табака - всего</t>
  </si>
  <si>
    <t>Текстильное и швейное производство - всего</t>
  </si>
  <si>
    <t>Производство кожи, изделий из кожи и производство обуви - всего</t>
  </si>
  <si>
    <t>Обработка древесины и производство изделий из дерева - всего</t>
  </si>
  <si>
    <t>Целлюлозно-бумажное производство; издательская и полиграфическая деятельность - всего</t>
  </si>
  <si>
    <t>Производство кокса, нефтепродуктов - всего</t>
  </si>
  <si>
    <t>Химическое производство - всего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</si>
  <si>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удаляются. </t>
  </si>
  <si>
    <t xml:space="preserve">1 вариант </t>
  </si>
  <si>
    <t>Лесное хозяйство и предоставление услуг в этой области - всего</t>
  </si>
  <si>
    <t>финансовые показатели</t>
  </si>
  <si>
    <t>социальные показатели</t>
  </si>
  <si>
    <t>Фонд оплаты труда, млн. руб</t>
  </si>
  <si>
    <t xml:space="preserve">Объем отгруженных товаров, 
выполненных работ и услуг, млн. руб. </t>
  </si>
  <si>
    <t xml:space="preserve"> Говядина (в парном весе)</t>
  </si>
  <si>
    <t>Томатный соус</t>
  </si>
  <si>
    <t>* Раздел  "Лесное хозяйство и предоставление услуг в этой области" включает лесозаготовки и лесоводство.</t>
  </si>
  <si>
    <t>в т.ч.по предприятиям:</t>
  </si>
  <si>
    <t>Добыча полезных 
ископаемых - всего (С)</t>
  </si>
  <si>
    <t>Приложение 1</t>
  </si>
  <si>
    <t>Приложение 2 к прогнозу</t>
  </si>
  <si>
    <t>Приложение 3 к прогнозу</t>
  </si>
  <si>
    <t>Прогноз на:</t>
  </si>
  <si>
    <t xml:space="preserve">Добыча топливно-энергетических полезных ископаемых (Подраздел СА)
</t>
  </si>
  <si>
    <t xml:space="preserve"> Добыча полезных ископаемых,кроме топливно-энергетических (Подраздел СВ)</t>
  </si>
  <si>
    <t xml:space="preserve">Производство пищевых продуктов, включая напитки, и табака (Подраздел DA)
</t>
  </si>
  <si>
    <t xml:space="preserve">Текстильное и швейное производство (Подраздел DB)
</t>
  </si>
  <si>
    <t xml:space="preserve"> Обработка древесины и производство изделий из дерева (Подраздел DD)
</t>
  </si>
  <si>
    <t xml:space="preserve">Целлюлозно-бумажное производство; издательская и полиграфическая деятельность (Подраздел DE)
</t>
  </si>
  <si>
    <t xml:space="preserve"> Производство кокса, нефтепродуктов и ядерных материалов (Подраздел DF)
</t>
  </si>
  <si>
    <t xml:space="preserve">Химическое производство (Подраздел DG)
</t>
  </si>
  <si>
    <t xml:space="preserve">Производство резиновых и пластмассовых изделий (Подраздел DH)
</t>
  </si>
  <si>
    <t xml:space="preserve">Производство прочих неметаллических минеральных продуктов (Подраздел DI)
</t>
  </si>
  <si>
    <t xml:space="preserve">Металлургическое производство и производство готовых металлических изделий (Подраздел DJ)
</t>
  </si>
  <si>
    <t xml:space="preserve">Производство машин и оборудования (Подраздел DK)
</t>
  </si>
  <si>
    <t xml:space="preserve">Производство электрооборудования, электронного и оптического оборудования (Подраздел DL)
</t>
  </si>
  <si>
    <t xml:space="preserve">Прочие производства (Подраздел DN )
</t>
  </si>
  <si>
    <t>Лесозаготовки</t>
  </si>
  <si>
    <t>Количество индивидуальных предпринимателей</t>
  </si>
  <si>
    <t>Промышленное производство (C+D+E):</t>
  </si>
  <si>
    <t>Промышленное производство:</t>
  </si>
  <si>
    <t xml:space="preserve"> в том числе по видам экономической деятельности:</t>
  </si>
  <si>
    <t>Индекс промышленного производства - всего***:</t>
  </si>
  <si>
    <t xml:space="preserve">Расчет индексов производства продукции
по элементарному виду деятельности,  исходя из динамики по товарам-представителям
</t>
  </si>
  <si>
    <t>**) индекс производства продукции расчитывается по разделам видов экономической деятельности и в целом по промышленности, с/х</t>
  </si>
  <si>
    <t>Прибыль (убыток) до налогообложения, 
млн. руб.</t>
  </si>
  <si>
    <t xml:space="preserve">ВСЕГО </t>
  </si>
  <si>
    <t>Произведено продукции в натуральном выражении</t>
  </si>
  <si>
    <t>В том числе: электроэнергия тепловых электростанций</t>
  </si>
  <si>
    <t>Гипсовый камень</t>
  </si>
  <si>
    <t>Костюмы зимние</t>
  </si>
  <si>
    <t>Костюмы летние</t>
  </si>
  <si>
    <t>Сорочки военные</t>
  </si>
  <si>
    <t>Объем отгруженных товаров собственного производства, выполненных работ и услуг собственными силами</t>
  </si>
  <si>
    <t>Объем отгруженных товаров собственного производства, выполненных работ и услуг собственными силами (С+D+E):</t>
  </si>
  <si>
    <t>Среднемесячная заработная плата, руб</t>
  </si>
  <si>
    <t>№ п/п</t>
  </si>
  <si>
    <t>Число действующих микропредприятий - всего</t>
  </si>
  <si>
    <t>Среднемесячная начисленная заработная плата работников малых предприятий (с учетом микропредприятий)</t>
  </si>
  <si>
    <t>Число действующих малых предприятий - всего (с учетом микропредприятий)</t>
  </si>
  <si>
    <t>Уд. вес выручки предприятий малого бизнеса (с учетом микропредприятий) в выручке  в целом по МО</t>
  </si>
  <si>
    <t xml:space="preserve">В том числе из общей численности работающих численность работников малых предприятий (с учетом микропредприятий)-всего, </t>
  </si>
  <si>
    <t>Среднесписочная численность работников (без внешних совместителей) по полному кругу организаций,</t>
  </si>
  <si>
    <t xml:space="preserve">Фонд начисленной заработной платы по полному кругу организаций, </t>
  </si>
  <si>
    <t>Фонд начисленной заработной платы работников малых предприятий (с учетом микропредприятий)</t>
  </si>
  <si>
    <t>Среднемесячная начисленная заработная плата (без выплат социального характера) по полному кругу организаций,</t>
  </si>
  <si>
    <t xml:space="preserve">Выручка от реализации продукции, работ, услуг (в действующих ценах) по полному кругу организаций, </t>
  </si>
  <si>
    <t xml:space="preserve">Выручка от реализации продукции, работ, услуг (в действующих ценах) предприятий малого бизнеса (с учетом микропредприятий) </t>
  </si>
  <si>
    <t>Уд. вес выручки предприятий микропредприятий в выручке  в целом по МО</t>
  </si>
  <si>
    <t>Фонд начисленной заработной платы работников сельского хозяйства</t>
  </si>
  <si>
    <t>в т.ч. по видам экономической деятельности в разрезе предприятий:</t>
  </si>
  <si>
    <t>Малый бизнес-всего (с учетом микропредприятий)</t>
  </si>
  <si>
    <t>Диагностика состояния экономики и предприятий муниципального образования</t>
  </si>
  <si>
    <t>Наименование проекта</t>
  </si>
  <si>
    <t>Инвестор</t>
  </si>
  <si>
    <t>Объем инвестиций, млн.руб.</t>
  </si>
  <si>
    <t>Выручка от реализации продукции, работ, услуг, млн.руб.</t>
  </si>
  <si>
    <t>Приложение 4.</t>
  </si>
  <si>
    <t xml:space="preserve">Показатели социально-экономического развития базовых предприятий </t>
  </si>
  <si>
    <t xml:space="preserve">(предоставляется отдельно по каждому предприятию) </t>
  </si>
  <si>
    <t>________________________________________________________________________________________</t>
  </si>
  <si>
    <t>(наименование предприятия)</t>
  </si>
  <si>
    <t xml:space="preserve">Показатели </t>
  </si>
  <si>
    <t>Ед. измер.</t>
  </si>
  <si>
    <t>прогноз на:</t>
  </si>
  <si>
    <t xml:space="preserve">Среднегод. стоим. ОФ по остат. стоимости </t>
  </si>
  <si>
    <t>тыс. руб.</t>
  </si>
  <si>
    <t>Инвестиции в основной капитал</t>
  </si>
  <si>
    <t>Выручка от реализации товаров (работ, услуг)</t>
  </si>
  <si>
    <t>Удельный вес экспорта в объеме реализации</t>
  </si>
  <si>
    <t>Прибыль (убыток) до налогообложения</t>
  </si>
  <si>
    <t>Объем затрат на производство и реализацию продукции (работ, услуг)</t>
  </si>
  <si>
    <t>Затраты на рубль реализованной  продукции</t>
  </si>
  <si>
    <t>Удельный вес в затратах на производство и реализацию продукции (услуг) на:</t>
  </si>
  <si>
    <t xml:space="preserve">  - электрическую энергию</t>
  </si>
  <si>
    <t xml:space="preserve">  - тепловую энергию</t>
  </si>
  <si>
    <t xml:space="preserve">  - топливо</t>
  </si>
  <si>
    <t xml:space="preserve">  - ж/д перевозки</t>
  </si>
  <si>
    <t>Налоги и платежи в бюджеты всех уровней</t>
  </si>
  <si>
    <t xml:space="preserve">  - начисленные</t>
  </si>
  <si>
    <t xml:space="preserve">  - уплаченные</t>
  </si>
  <si>
    <t xml:space="preserve"> в том числе в консолидированный бюджет области:</t>
  </si>
  <si>
    <t>Задолженность по платежам в бюджеты всех уровней (на конец года) - всего,</t>
  </si>
  <si>
    <t>в том числе</t>
  </si>
  <si>
    <t>в консолидированный местный бюджет</t>
  </si>
  <si>
    <t>Среднесписочная численность работающих</t>
  </si>
  <si>
    <t>чел.</t>
  </si>
  <si>
    <t>Задолженность по заработной плате на конец года</t>
  </si>
  <si>
    <t>Выпуск основных видов продукции:</t>
  </si>
  <si>
    <t>в натур. выраж.</t>
  </si>
  <si>
    <t>Подпись руководителя предприятия</t>
  </si>
  <si>
    <r>
      <t xml:space="preserve">Загруженность мощностей                                                                      </t>
    </r>
    <r>
      <rPr>
        <sz val="12"/>
        <rFont val="Times New Roman"/>
        <family val="1"/>
        <charset val="204"/>
      </rPr>
      <t>(средняя или по основной номенклатуре)</t>
    </r>
  </si>
  <si>
    <r>
      <t xml:space="preserve">Износ машин и оборудования                                                                   </t>
    </r>
    <r>
      <rPr>
        <sz val="12"/>
        <rFont val="Times New Roman"/>
        <family val="1"/>
        <charset val="204"/>
      </rPr>
      <t>(активной части ОФ)</t>
    </r>
  </si>
  <si>
    <t>Количество создаваемых новых рабочих мест</t>
  </si>
  <si>
    <t xml:space="preserve">Выпуск продукции в натуральном выражении
 (в соотв. ед.) 
</t>
  </si>
  <si>
    <t>Количество ежегодно создаваемых новых рабочих мест, ед.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</si>
  <si>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</si>
  <si>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и т.д.</t>
  </si>
  <si>
    <t>продукция 
№ 2</t>
  </si>
  <si>
    <t>продукция № 3</t>
  </si>
  <si>
    <t>Проект 1</t>
  </si>
  <si>
    <t xml:space="preserve">Период реализации проекта </t>
  </si>
  <si>
    <t>Экономи-
ческий эффект (прибыль), млн. руб.</t>
  </si>
  <si>
    <t xml:space="preserve">Демография, трудовые ресурсы и уровень жизни населения </t>
  </si>
  <si>
    <t>Численность постоянного населения - всего</t>
  </si>
  <si>
    <t>2014 г.</t>
  </si>
  <si>
    <t>Приложение 6 к прогнозу</t>
  </si>
  <si>
    <t>2015 г.</t>
  </si>
  <si>
    <t>Уровень регистрируемой безработицы (к трудоспособному населению)</t>
  </si>
  <si>
    <t>Фонд начисленной заработной платы работников бюджетной сферы</t>
  </si>
  <si>
    <t>2016 г.</t>
  </si>
  <si>
    <t>Период реализации</t>
  </si>
  <si>
    <t>Объем инвестиций, млн. руб.</t>
  </si>
  <si>
    <t>Выручка от реализации продукции, работ, услуг, млн. руб.</t>
  </si>
  <si>
    <t>продукция №1</t>
  </si>
  <si>
    <t>продукция №2</t>
  </si>
  <si>
    <t>Выпуск продукции в натуральном выражении (в соотв. ед.)</t>
  </si>
  <si>
    <t>Экономи-ческий эффект (прибыль), млн. руб.</t>
  </si>
  <si>
    <t>Проект 2</t>
  </si>
  <si>
    <t>…</t>
  </si>
  <si>
    <t>Прибыль прибыльных предприятий (с учетом предприятий малого бизнеса)</t>
  </si>
  <si>
    <t>Наименование поселения</t>
  </si>
  <si>
    <t>Фонд оплаты труда, млн. руб.</t>
  </si>
  <si>
    <t>Среднесписочная численность работающих, чел.</t>
  </si>
  <si>
    <t>Выручка от реализации товаров (работ, услуг), млн. руб.</t>
  </si>
  <si>
    <t>* В целом по муниципальному району заполняется сумма показателей по городским и сельским поселениям. Значение каждого показателя в целом по району должны соответствовать значению показателя указанному в сводной форме "Прогноза".</t>
  </si>
  <si>
    <t>ИТОГО по району*</t>
  </si>
  <si>
    <t>Индивидуальные предприниматели</t>
  </si>
  <si>
    <t>Малые предприятия</t>
  </si>
  <si>
    <t>Микропредприятия</t>
  </si>
  <si>
    <t>Валовый совокупный доход (сумма ФОТ, выплат соцхарактера, прочих доходов)</t>
  </si>
  <si>
    <t>Земельный налог</t>
  </si>
  <si>
    <t>Налог на имущество физических лиц</t>
  </si>
  <si>
    <t>Единый налог на вмененный доход</t>
  </si>
  <si>
    <t>Налог, взимаемый в связи с применением патентной системы налогообложения</t>
  </si>
  <si>
    <t>1. Налог на доходы физических лиц</t>
  </si>
  <si>
    <t>2. Налоги на имущество:</t>
  </si>
  <si>
    <t>Доходный потенциал (объем налогов, формируемых на территории) - всего:</t>
  </si>
  <si>
    <t>(ред. от 29.06.2012)</t>
  </si>
  <si>
    <t>ст.3</t>
  </si>
  <si>
    <t>15 =
итог гр.10/
итог гр.9
* 100</t>
  </si>
  <si>
    <t>16 =
итог гр.11/
итог гр.10
* 100</t>
  </si>
  <si>
    <t>17 =
итог гр.12/
итог гр.11
* 100</t>
  </si>
  <si>
    <t>18 =
итог гр.13/
итог гр.12
* 100</t>
  </si>
  <si>
    <t>19 =
итог гр.14/
итог гр.13
* 100</t>
  </si>
  <si>
    <t>Наименование проекта и населенного пункта, где планируется реализация проекта</t>
  </si>
  <si>
    <t>Число безработных граждан, чел.</t>
  </si>
  <si>
    <t>Количество субъектов малого и среднего предпринимательства (ед.):</t>
  </si>
  <si>
    <t>Доходный потенциал территориии</t>
  </si>
  <si>
    <t>3. Налоги со специальным режимом:</t>
  </si>
  <si>
    <t>Потенциал поступлений земельного налога</t>
  </si>
  <si>
    <t>из них по категориям работников: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</si>
  <si>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 с учетом "дорожных карт" МО - всего, </t>
  </si>
  <si>
    <t>кадастровая стоимость земельных участков,
 признаваемых объектом налогообложения-всего</t>
  </si>
  <si>
    <t>Общая инвентаризационная стоимость строений, помещений и сооружений, по которым предъявлен налог к уплате</t>
  </si>
  <si>
    <t>Общая инвентаризационная стоимость объектов налогообложения</t>
  </si>
  <si>
    <t>2017 год</t>
  </si>
  <si>
    <t>2017 г.</t>
  </si>
  <si>
    <t>Число предприятий, зарегистрированных на территории МО - всего, 
ед.</t>
  </si>
  <si>
    <t>в том числе по видам деятельности:</t>
  </si>
  <si>
    <t>Число муниципальных учреждений, ед.</t>
  </si>
  <si>
    <t>Факт 
2014 года</t>
  </si>
  <si>
    <t>2018 год</t>
  </si>
  <si>
    <t>2018 г.</t>
  </si>
  <si>
    <t>Факт 
2014 г.</t>
  </si>
  <si>
    <t>Наименование населенного пункта, где осуществляет деятельность предприятие</t>
  </si>
  <si>
    <t>факт 2014</t>
  </si>
  <si>
    <t xml:space="preserve">Дошкольное образование </t>
  </si>
  <si>
    <t>Основное общее и среднее (полное) общее образование</t>
  </si>
  <si>
    <t>Дополнительное образование детей</t>
  </si>
  <si>
    <t>Деятельность в области спорта</t>
  </si>
  <si>
    <t>Прочая деятельность в области культуры</t>
  </si>
  <si>
    <t>наименование и местоположение предприятия  (по месту регистрации)</t>
  </si>
  <si>
    <t>численность работников, чел.</t>
  </si>
  <si>
    <t>Сельское 
хозяйство</t>
  </si>
  <si>
    <t>Промыш-
ленность</t>
  </si>
  <si>
    <t>Лесо-
заготовки</t>
  </si>
  <si>
    <t>Строи-
тельство</t>
  </si>
  <si>
    <r>
      <t>Основные сведения 
о градообразующем предприятии
(</t>
    </r>
    <r>
      <rPr>
        <b/>
        <sz val="14"/>
        <rFont val="Times New Roman"/>
        <family val="1"/>
        <charset val="204"/>
      </rPr>
      <t>КРИТЕРИИ</t>
    </r>
    <r>
      <rPr>
        <sz val="14"/>
        <rFont val="Times New Roman"/>
        <family val="1"/>
        <charset val="204"/>
      </rPr>
      <t xml:space="preserve"> установлены ст. 169 ФЗ №127 
"О несостоятельности (банкротстве)": численность работников организаций свыше 5 тыс. чел. либо составляет не менее 25% численности работающего населения соответствующего населенного пункта)</t>
    </r>
  </si>
  <si>
    <t>Факт 
2015 года</t>
  </si>
  <si>
    <t>Оценка 
2016 года</t>
  </si>
  <si>
    <t>2019 год</t>
  </si>
  <si>
    <t>Факт 
2015 г.</t>
  </si>
  <si>
    <t>Оценка 
2016 г.</t>
  </si>
  <si>
    <t>2019 г.</t>
  </si>
  <si>
    <t>Прогноз на 2017-2019 гг.</t>
  </si>
  <si>
    <t>факт 2015</t>
  </si>
  <si>
    <t>оценка 2016</t>
  </si>
  <si>
    <t>Отдельные показатели прогноза развития муниципальных образований поселенческого уровня на 2017-2019 годы*</t>
  </si>
  <si>
    <t>Оценка 2016 г.</t>
  </si>
  <si>
    <t>Всего за 2016-2019 гг., 
в т.ч. по годам:</t>
  </si>
  <si>
    <t>Прогноз индекса производства</t>
  </si>
  <si>
    <t>Перечень инвестиционных проектов, реализация которых предполагается в 2016-2019 гг.</t>
  </si>
  <si>
    <t>МУП "Комбинат школьного питания г.Тулуна"</t>
  </si>
  <si>
    <t xml:space="preserve"> ООО "Целсиор"</t>
  </si>
  <si>
    <t>МУП "Тулунская гороодская типография"</t>
  </si>
  <si>
    <t>ОАО "Восточно-Сибирский комбинат биотехнологий"</t>
  </si>
  <si>
    <t>МП  МО - "город Тулун" "Многофункциональное транспортное предприятие"</t>
  </si>
  <si>
    <t>ООО "ТУЛУН-ТЕЛЕКОМ"</t>
  </si>
  <si>
    <t>МП  МО - "город Тулун" "Центральная аптека г.Тулуна"</t>
  </si>
  <si>
    <t>МКП МО "город Тулун" "Благоустройство"</t>
  </si>
  <si>
    <t>ООО "Пекарь"</t>
  </si>
  <si>
    <t>ООО "Сибиряк"</t>
  </si>
  <si>
    <t>ИП Соболевская Ирина Николаевна</t>
  </si>
  <si>
    <t xml:space="preserve">объем произведенной продукции в сопоставимых ценах </t>
  </si>
  <si>
    <t>Баранина (в парном весе)</t>
  </si>
  <si>
    <t>ООО "Тулунское хлебоприёное предприятие"</t>
  </si>
  <si>
    <t>город Тулун</t>
  </si>
  <si>
    <t>ООО "Тулунский мясной двор"</t>
  </si>
  <si>
    <t>Мясо птицы (в парном весе)</t>
  </si>
  <si>
    <r>
      <t xml:space="preserve">Сводный перечень инвестиционных проектов, реализация которых предполагается в 2016-2019 гг. 
</t>
    </r>
    <r>
      <rPr>
        <b/>
        <u/>
        <sz val="16"/>
        <rFont val="Arial"/>
        <family val="2"/>
        <charset val="204"/>
      </rPr>
      <t>Муниципальное образование - "город Тулун"</t>
    </r>
    <r>
      <rPr>
        <b/>
        <sz val="16"/>
        <rFont val="Arial"/>
        <family val="2"/>
        <charset val="204"/>
      </rPr>
      <t xml:space="preserve">
</t>
    </r>
    <r>
      <rPr>
        <b/>
        <sz val="8"/>
        <rFont val="Arial"/>
        <family val="2"/>
        <charset val="204"/>
      </rPr>
      <t>(наименование муниципального района, городского округа)</t>
    </r>
  </si>
  <si>
    <t>1.</t>
  </si>
  <si>
    <t>2.</t>
  </si>
  <si>
    <t>ОАО "Россельхозбанк"</t>
  </si>
  <si>
    <t>Организация производства шпона лущёного (берёзового)</t>
  </si>
  <si>
    <t>шпон лущёный (берёзовый), куб. м</t>
  </si>
  <si>
    <t>3.</t>
  </si>
  <si>
    <t>Строительство цеха по переработке кедрового ореха</t>
  </si>
  <si>
    <t>4.</t>
  </si>
  <si>
    <t>"Организация опытного производства по выпуску биобутанола и сопутствующих продуктов из непищевых возобновляемых источников сырья на основе новой экологически чистой, безотходной технологии"</t>
  </si>
  <si>
    <t>"Организация пеллетного производства на базе ОАО "ВСКБТ"</t>
  </si>
  <si>
    <t xml:space="preserve">НО "Топливно -энергетический Союз", ОАО ОПК "ОБОРОНПРОМ", 109387, г. Москва, ул. Летняя, д.6, корп. 1,  г. Москва, ул. Стромынкина, д. 27 </t>
  </si>
  <si>
    <t xml:space="preserve">биобутанол - 30,0 тыс. тонн в год </t>
  </si>
  <si>
    <t>Промышленные пеллеты - 150 тыс. т в год</t>
  </si>
  <si>
    <t>170-200</t>
  </si>
  <si>
    <t>ООО "Западный филиал"</t>
  </si>
  <si>
    <r>
      <t xml:space="preserve">Прогноз социально-экономического развития муниципального образования -                                                                                          </t>
    </r>
    <r>
      <rPr>
        <b/>
        <u/>
        <sz val="16"/>
        <rFont val="Times New Roman"/>
        <family val="1"/>
        <charset val="204"/>
      </rPr>
      <t xml:space="preserve">                                                             "город Тулун"</t>
    </r>
    <r>
      <rPr>
        <b/>
        <sz val="16"/>
        <rFont val="Times New Roman"/>
        <family val="1"/>
      </rPr>
      <t xml:space="preserve"> на 2017-2019 гг.</t>
    </r>
  </si>
</sst>
</file>

<file path=xl/styles.xml><?xml version="1.0" encoding="utf-8"?>
<styleSheet xmlns="http://schemas.openxmlformats.org/spreadsheetml/2006/main">
  <numFmts count="1">
    <numFmt numFmtId="164" formatCode="0.0"/>
  </numFmts>
  <fonts count="45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b/>
      <sz val="22"/>
      <name val="Arial Cyr"/>
      <family val="2"/>
      <charset val="204"/>
    </font>
    <font>
      <b/>
      <sz val="16"/>
      <name val="Arial Cyr"/>
      <family val="2"/>
      <charset val="204"/>
    </font>
    <font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Arial Cyr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Arial Cyr"/>
      <charset val="204"/>
    </font>
    <font>
      <i/>
      <sz val="12"/>
      <name val="Times New Roman"/>
      <family val="1"/>
      <charset val="204"/>
    </font>
    <font>
      <b/>
      <sz val="20"/>
      <name val="Times New Roman"/>
      <family val="1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Times New Roman CYR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b/>
      <u/>
      <sz val="16"/>
      <name val="Arial"/>
      <family val="2"/>
      <charset val="204"/>
    </font>
    <font>
      <b/>
      <sz val="12"/>
      <name val="Arial"/>
      <family val="2"/>
      <charset val="204"/>
    </font>
    <font>
      <b/>
      <u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23"/>
      </bottom>
      <diagonal/>
    </border>
    <border>
      <left style="thin">
        <color indexed="64"/>
      </left>
      <right/>
      <top style="dashed">
        <color indexed="23"/>
      </top>
      <bottom style="dashed">
        <color indexed="23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3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thin">
        <color indexed="64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/>
      <bottom style="dashed">
        <color indexed="55"/>
      </bottom>
      <diagonal/>
    </border>
    <border>
      <left style="thin">
        <color indexed="64"/>
      </left>
      <right style="thin">
        <color indexed="23"/>
      </right>
      <top style="dashed">
        <color indexed="55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 style="dashed">
        <color indexed="55"/>
      </top>
      <bottom style="dashed">
        <color indexed="55"/>
      </bottom>
      <diagonal/>
    </border>
    <border>
      <left style="thin">
        <color indexed="23"/>
      </left>
      <right style="thin">
        <color indexed="64"/>
      </right>
      <top style="dashed">
        <color indexed="55"/>
      </top>
      <bottom style="dashed">
        <color indexed="55"/>
      </bottom>
      <diagonal/>
    </border>
    <border>
      <left style="thin">
        <color indexed="64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23"/>
      </left>
      <right style="thin">
        <color indexed="64"/>
      </right>
      <top style="dashed">
        <color indexed="55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dashed">
        <color indexed="55"/>
      </bottom>
      <diagonal/>
    </border>
    <border>
      <left style="medium">
        <color indexed="64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dashed">
        <color indexed="55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55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23"/>
      </right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23"/>
      </right>
      <top style="medium">
        <color indexed="64"/>
      </top>
      <bottom/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23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ashed">
        <color indexed="23"/>
      </top>
      <bottom style="dashed">
        <color indexed="23"/>
      </bottom>
      <diagonal/>
    </border>
  </borders>
  <cellStyleXfs count="3">
    <xf numFmtId="0" fontId="0" fillId="0" borderId="0"/>
    <xf numFmtId="0" fontId="40" fillId="0" borderId="0"/>
    <xf numFmtId="0" fontId="40" fillId="0" borderId="0"/>
  </cellStyleXfs>
  <cellXfs count="496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3" fillId="0" borderId="0" xfId="0" applyFont="1"/>
    <xf numFmtId="0" fontId="23" fillId="0" borderId="2" xfId="0" applyFont="1" applyBorder="1" applyAlignment="1">
      <alignment vertical="top" wrapText="1"/>
    </xf>
    <xf numFmtId="0" fontId="20" fillId="0" borderId="2" xfId="0" applyFont="1" applyBorder="1" applyAlignment="1">
      <alignment horizontal="center"/>
    </xf>
    <xf numFmtId="0" fontId="24" fillId="0" borderId="2" xfId="0" applyFont="1" applyBorder="1"/>
    <xf numFmtId="0" fontId="23" fillId="0" borderId="3" xfId="0" applyFont="1" applyBorder="1" applyAlignment="1">
      <alignment wrapText="1"/>
    </xf>
    <xf numFmtId="0" fontId="20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 wrapText="1"/>
    </xf>
    <xf numFmtId="0" fontId="24" fillId="0" borderId="3" xfId="0" applyFont="1" applyBorder="1"/>
    <xf numFmtId="0" fontId="20" fillId="0" borderId="3" xfId="0" applyFont="1" applyBorder="1" applyAlignment="1">
      <alignment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wrapText="1"/>
    </xf>
    <xf numFmtId="0" fontId="20" fillId="0" borderId="4" xfId="0" applyFont="1" applyBorder="1" applyAlignment="1">
      <alignment horizontal="center"/>
    </xf>
    <xf numFmtId="0" fontId="24" fillId="0" borderId="4" xfId="0" applyFont="1" applyBorder="1"/>
    <xf numFmtId="0" fontId="23" fillId="0" borderId="3" xfId="0" applyFont="1" applyBorder="1" applyAlignment="1">
      <alignment vertical="top" wrapText="1"/>
    </xf>
    <xf numFmtId="0" fontId="23" fillId="0" borderId="3" xfId="0" applyFont="1" applyFill="1" applyBorder="1" applyAlignment="1">
      <alignment vertical="top" wrapText="1"/>
    </xf>
    <xf numFmtId="0" fontId="20" fillId="0" borderId="5" xfId="0" applyFont="1" applyBorder="1" applyAlignment="1">
      <alignment horizontal="center"/>
    </xf>
    <xf numFmtId="0" fontId="24" fillId="0" borderId="5" xfId="0" applyFont="1" applyBorder="1"/>
    <xf numFmtId="0" fontId="25" fillId="0" borderId="0" xfId="0" applyFont="1"/>
    <xf numFmtId="0" fontId="26" fillId="0" borderId="0" xfId="0" applyFont="1"/>
    <xf numFmtId="0" fontId="17" fillId="0" borderId="0" xfId="0" applyFont="1"/>
    <xf numFmtId="0" fontId="25" fillId="0" borderId="0" xfId="0" applyFont="1" applyFill="1"/>
    <xf numFmtId="0" fontId="24" fillId="2" borderId="2" xfId="0" applyFont="1" applyFill="1" applyBorder="1"/>
    <xf numFmtId="0" fontId="24" fillId="2" borderId="3" xfId="0" applyFont="1" applyFill="1" applyBorder="1"/>
    <xf numFmtId="0" fontId="24" fillId="2" borderId="4" xfId="0" applyFont="1" applyFill="1" applyBorder="1"/>
    <xf numFmtId="0" fontId="23" fillId="0" borderId="6" xfId="0" applyFont="1" applyBorder="1" applyAlignment="1">
      <alignment wrapText="1"/>
    </xf>
    <xf numFmtId="0" fontId="28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/>
    <xf numFmtId="0" fontId="0" fillId="0" borderId="0" xfId="0" applyFill="1"/>
    <xf numFmtId="0" fontId="16" fillId="0" borderId="0" xfId="0" applyFont="1" applyFill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3" fillId="0" borderId="3" xfId="0" applyFont="1" applyBorder="1" applyAlignment="1">
      <alignment vertical="center" wrapText="1"/>
    </xf>
    <xf numFmtId="0" fontId="2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right" wrapText="1"/>
    </xf>
    <xf numFmtId="0" fontId="5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27" fillId="0" borderId="18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right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4" fillId="0" borderId="20" xfId="0" applyFont="1" applyBorder="1"/>
    <xf numFmtId="0" fontId="24" fillId="2" borderId="20" xfId="0" applyFont="1" applyFill="1" applyBorder="1"/>
    <xf numFmtId="0" fontId="14" fillId="0" borderId="22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36" fillId="0" borderId="10" xfId="0" applyFont="1" applyFill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4" fillId="0" borderId="0" xfId="0" applyFont="1" applyFill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30" fillId="0" borderId="23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6" fillId="0" borderId="21" xfId="0" applyFont="1" applyFill="1" applyBorder="1" applyAlignment="1">
      <alignment vertical="center" wrapText="1"/>
    </xf>
    <xf numFmtId="0" fontId="33" fillId="0" borderId="26" xfId="0" applyFont="1" applyFill="1" applyBorder="1" applyAlignment="1">
      <alignment vertical="center" wrapText="1"/>
    </xf>
    <xf numFmtId="0" fontId="33" fillId="0" borderId="23" xfId="0" applyFont="1" applyFill="1" applyBorder="1" applyAlignment="1">
      <alignment vertical="center" wrapText="1"/>
    </xf>
    <xf numFmtId="0" fontId="33" fillId="0" borderId="12" xfId="0" applyFont="1" applyFill="1" applyBorder="1" applyAlignment="1">
      <alignment vertical="center" wrapText="1"/>
    </xf>
    <xf numFmtId="0" fontId="33" fillId="0" borderId="23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vertical="center" wrapText="1"/>
    </xf>
    <xf numFmtId="0" fontId="35" fillId="3" borderId="0" xfId="0" applyFont="1" applyFill="1" applyAlignment="1">
      <alignment horizontal="left" wrapText="1"/>
    </xf>
    <xf numFmtId="0" fontId="35" fillId="3" borderId="0" xfId="0" applyFont="1" applyFill="1"/>
    <xf numFmtId="0" fontId="17" fillId="3" borderId="0" xfId="0" applyFont="1" applyFill="1"/>
    <xf numFmtId="0" fontId="35" fillId="3" borderId="0" xfId="0" applyFont="1" applyFill="1" applyBorder="1" applyAlignment="1">
      <alignment horizontal="center" vertical="center" wrapText="1"/>
    </xf>
    <xf numFmtId="0" fontId="30" fillId="3" borderId="28" xfId="0" applyFont="1" applyFill="1" applyBorder="1" applyAlignment="1">
      <alignment horizontal="center" vertical="center" wrapText="1"/>
    </xf>
    <xf numFmtId="0" fontId="30" fillId="3" borderId="29" xfId="0" applyFont="1" applyFill="1" applyBorder="1" applyAlignment="1">
      <alignment horizontal="center" vertical="center" wrapText="1"/>
    </xf>
    <xf numFmtId="0" fontId="30" fillId="3" borderId="30" xfId="0" applyFont="1" applyFill="1" applyBorder="1" applyAlignment="1">
      <alignment horizontal="left" vertical="center" wrapText="1"/>
    </xf>
    <xf numFmtId="0" fontId="35" fillId="3" borderId="31" xfId="0" applyFont="1" applyFill="1" applyBorder="1" applyAlignment="1">
      <alignment horizontal="center" vertical="center" wrapText="1"/>
    </xf>
    <xf numFmtId="0" fontId="30" fillId="3" borderId="31" xfId="0" applyFont="1" applyFill="1" applyBorder="1" applyAlignment="1">
      <alignment horizontal="center" vertical="center" wrapText="1"/>
    </xf>
    <xf numFmtId="0" fontId="30" fillId="3" borderId="32" xfId="0" applyFont="1" applyFill="1" applyBorder="1" applyAlignment="1">
      <alignment horizontal="center" vertical="center" wrapText="1"/>
    </xf>
    <xf numFmtId="0" fontId="30" fillId="3" borderId="33" xfId="0" applyFont="1" applyFill="1" applyBorder="1" applyAlignment="1">
      <alignment horizontal="center" vertical="center" wrapText="1"/>
    </xf>
    <xf numFmtId="0" fontId="30" fillId="3" borderId="34" xfId="0" applyFont="1" applyFill="1" applyBorder="1" applyAlignment="1">
      <alignment horizontal="left" vertical="center" wrapText="1"/>
    </xf>
    <xf numFmtId="0" fontId="35" fillId="3" borderId="35" xfId="0" applyFont="1" applyFill="1" applyBorder="1" applyAlignment="1">
      <alignment horizontal="center" vertical="center" wrapText="1"/>
    </xf>
    <xf numFmtId="0" fontId="30" fillId="3" borderId="35" xfId="0" applyFont="1" applyFill="1" applyBorder="1" applyAlignment="1">
      <alignment horizontal="center" vertical="center" wrapText="1"/>
    </xf>
    <xf numFmtId="0" fontId="30" fillId="3" borderId="36" xfId="0" applyFont="1" applyFill="1" applyBorder="1" applyAlignment="1">
      <alignment horizontal="center" vertical="center" wrapText="1"/>
    </xf>
    <xf numFmtId="0" fontId="35" fillId="3" borderId="35" xfId="0" applyFont="1" applyFill="1" applyBorder="1"/>
    <xf numFmtId="0" fontId="35" fillId="3" borderId="36" xfId="0" applyFont="1" applyFill="1" applyBorder="1"/>
    <xf numFmtId="0" fontId="35" fillId="3" borderId="34" xfId="0" applyFont="1" applyFill="1" applyBorder="1" applyAlignment="1">
      <alignment horizontal="left" vertical="center" wrapText="1"/>
    </xf>
    <xf numFmtId="0" fontId="33" fillId="3" borderId="34" xfId="0" applyFont="1" applyFill="1" applyBorder="1" applyAlignment="1">
      <alignment horizontal="left" vertical="center" wrapText="1"/>
    </xf>
    <xf numFmtId="0" fontId="30" fillId="3" borderId="37" xfId="0" applyFont="1" applyFill="1" applyBorder="1" applyAlignment="1">
      <alignment horizontal="left" vertical="center" wrapText="1"/>
    </xf>
    <xf numFmtId="0" fontId="35" fillId="3" borderId="38" xfId="0" applyFont="1" applyFill="1" applyBorder="1" applyAlignment="1">
      <alignment horizontal="center" vertical="center" wrapText="1"/>
    </xf>
    <xf numFmtId="0" fontId="35" fillId="3" borderId="38" xfId="0" applyFont="1" applyFill="1" applyBorder="1"/>
    <xf numFmtId="0" fontId="35" fillId="3" borderId="39" xfId="0" applyFont="1" applyFill="1" applyBorder="1"/>
    <xf numFmtId="0" fontId="30" fillId="3" borderId="0" xfId="0" applyFont="1" applyFill="1" applyBorder="1" applyAlignment="1">
      <alignment horizontal="left" vertical="center" wrapText="1"/>
    </xf>
    <xf numFmtId="0" fontId="35" fillId="3" borderId="0" xfId="0" applyFont="1" applyFill="1" applyBorder="1"/>
    <xf numFmtId="0" fontId="31" fillId="3" borderId="0" xfId="0" applyFont="1" applyFill="1" applyAlignment="1">
      <alignment horizontal="left" vertical="center" wrapText="1"/>
    </xf>
    <xf numFmtId="0" fontId="35" fillId="3" borderId="0" xfId="0" applyFont="1" applyFill="1" applyAlignment="1">
      <alignment horizontal="left" vertical="center" wrapText="1"/>
    </xf>
    <xf numFmtId="0" fontId="35" fillId="3" borderId="31" xfId="0" applyFont="1" applyFill="1" applyBorder="1"/>
    <xf numFmtId="0" fontId="35" fillId="3" borderId="32" xfId="0" applyFont="1" applyFill="1" applyBorder="1"/>
    <xf numFmtId="0" fontId="17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horizontal="left" wrapText="1"/>
    </xf>
    <xf numFmtId="0" fontId="13" fillId="0" borderId="26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35" fillId="3" borderId="0" xfId="0" applyFont="1" applyFill="1" applyBorder="1" applyAlignment="1">
      <alignment horizontal="left" vertical="center" wrapText="1"/>
    </xf>
    <xf numFmtId="0" fontId="35" fillId="3" borderId="9" xfId="0" applyFont="1" applyFill="1" applyBorder="1" applyAlignment="1">
      <alignment horizontal="left" vertical="center" wrapText="1"/>
    </xf>
    <xf numFmtId="0" fontId="35" fillId="3" borderId="9" xfId="0" applyFont="1" applyFill="1" applyBorder="1"/>
    <xf numFmtId="0" fontId="17" fillId="3" borderId="0" xfId="0" applyFont="1" applyFill="1" applyBorder="1"/>
    <xf numFmtId="0" fontId="35" fillId="3" borderId="41" xfId="0" applyFont="1" applyFill="1" applyBorder="1" applyAlignment="1">
      <alignment horizontal="left" vertical="center" wrapText="1"/>
    </xf>
    <xf numFmtId="0" fontId="35" fillId="3" borderId="42" xfId="0" applyFont="1" applyFill="1" applyBorder="1"/>
    <xf numFmtId="0" fontId="35" fillId="3" borderId="43" xfId="0" applyFont="1" applyFill="1" applyBorder="1" applyAlignment="1">
      <alignment horizontal="left" vertical="center" wrapText="1"/>
    </xf>
    <xf numFmtId="0" fontId="35" fillId="3" borderId="38" xfId="0" applyFont="1" applyFill="1" applyBorder="1" applyAlignment="1">
      <alignment horizontal="left" vertical="center" wrapText="1"/>
    </xf>
    <xf numFmtId="0" fontId="35" fillId="3" borderId="44" xfId="0" applyFont="1" applyFill="1" applyBorder="1"/>
    <xf numFmtId="0" fontId="35" fillId="3" borderId="1" xfId="0" applyFont="1" applyFill="1" applyBorder="1"/>
    <xf numFmtId="0" fontId="35" fillId="3" borderId="45" xfId="0" applyFont="1" applyFill="1" applyBorder="1"/>
    <xf numFmtId="0" fontId="35" fillId="3" borderId="46" xfId="0" applyFont="1" applyFill="1" applyBorder="1" applyAlignment="1">
      <alignment horizontal="center" vertical="center" wrapText="1"/>
    </xf>
    <xf numFmtId="0" fontId="35" fillId="3" borderId="47" xfId="0" applyFont="1" applyFill="1" applyBorder="1"/>
    <xf numFmtId="0" fontId="35" fillId="3" borderId="48" xfId="0" applyFont="1" applyFill="1" applyBorder="1"/>
    <xf numFmtId="0" fontId="35" fillId="3" borderId="22" xfId="0" applyFont="1" applyFill="1" applyBorder="1"/>
    <xf numFmtId="0" fontId="35" fillId="3" borderId="49" xfId="0" applyFont="1" applyFill="1" applyBorder="1"/>
    <xf numFmtId="0" fontId="30" fillId="3" borderId="47" xfId="0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justify" vertical="center" wrapText="1"/>
    </xf>
    <xf numFmtId="0" fontId="36" fillId="0" borderId="5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6" fillId="0" borderId="1" xfId="0" applyFont="1" applyBorder="1" applyAlignment="1">
      <alignment vertical="center" wrapText="1"/>
    </xf>
    <xf numFmtId="0" fontId="0" fillId="0" borderId="1" xfId="0" applyBorder="1"/>
    <xf numFmtId="0" fontId="33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right" vertical="center" wrapText="1"/>
    </xf>
    <xf numFmtId="0" fontId="33" fillId="0" borderId="51" xfId="0" applyFont="1" applyBorder="1" applyAlignment="1">
      <alignment vertical="center" wrapText="1"/>
    </xf>
    <xf numFmtId="0" fontId="5" fillId="0" borderId="51" xfId="0" applyFont="1" applyBorder="1" applyAlignment="1">
      <alignment horizontal="center" vertical="center"/>
    </xf>
    <xf numFmtId="0" fontId="0" fillId="0" borderId="9" xfId="0" applyBorder="1"/>
    <xf numFmtId="0" fontId="35" fillId="3" borderId="52" xfId="0" applyFont="1" applyFill="1" applyBorder="1"/>
    <xf numFmtId="0" fontId="35" fillId="3" borderId="53" xfId="0" applyFont="1" applyFill="1" applyBorder="1"/>
    <xf numFmtId="0" fontId="31" fillId="0" borderId="10" xfId="0" applyFont="1" applyBorder="1" applyAlignment="1">
      <alignment vertical="center" wrapText="1"/>
    </xf>
    <xf numFmtId="0" fontId="30" fillId="0" borderId="2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vertical="center" wrapText="1"/>
    </xf>
    <xf numFmtId="0" fontId="33" fillId="0" borderId="11" xfId="0" applyFont="1" applyFill="1" applyBorder="1" applyAlignment="1">
      <alignment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13" fillId="0" borderId="97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Border="1"/>
    <xf numFmtId="0" fontId="11" fillId="0" borderId="22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98" xfId="0" applyFont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13" fillId="0" borderId="12" xfId="0" applyFont="1" applyFill="1" applyBorder="1" applyAlignment="1">
      <alignment vertical="center" wrapText="1"/>
    </xf>
    <xf numFmtId="0" fontId="35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0" fillId="0" borderId="0" xfId="0"/>
    <xf numFmtId="0" fontId="14" fillId="0" borderId="0" xfId="0" applyFont="1" applyAlignment="1">
      <alignment vertical="center"/>
    </xf>
    <xf numFmtId="0" fontId="13" fillId="0" borderId="12" xfId="0" applyFont="1" applyFill="1" applyBorder="1" applyAlignment="1">
      <alignment vertical="center" wrapText="1"/>
    </xf>
    <xf numFmtId="0" fontId="30" fillId="0" borderId="96" xfId="0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2" fontId="0" fillId="0" borderId="0" xfId="0" applyNumberFormat="1"/>
    <xf numFmtId="2" fontId="11" fillId="0" borderId="10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164" fontId="11" fillId="0" borderId="50" xfId="0" applyNumberFormat="1" applyFont="1" applyBorder="1" applyAlignment="1">
      <alignment horizontal="center" vertical="center" wrapText="1"/>
    </xf>
    <xf numFmtId="164" fontId="11" fillId="0" borderId="18" xfId="0" applyNumberFormat="1" applyFont="1" applyBorder="1" applyAlignment="1">
      <alignment horizontal="center" vertical="center" wrapText="1"/>
    </xf>
    <xf numFmtId="164" fontId="11" fillId="0" borderId="17" xfId="0" applyNumberFormat="1" applyFont="1" applyBorder="1" applyAlignment="1">
      <alignment horizontal="center" vertical="center" wrapText="1"/>
    </xf>
    <xf numFmtId="164" fontId="11" fillId="0" borderId="51" xfId="0" applyNumberFormat="1" applyFont="1" applyBorder="1" applyAlignment="1">
      <alignment horizontal="center" vertical="center" wrapText="1"/>
    </xf>
    <xf numFmtId="164" fontId="13" fillId="0" borderId="24" xfId="0" applyNumberFormat="1" applyFont="1" applyBorder="1" applyAlignment="1">
      <alignment horizontal="center" vertical="center" wrapText="1"/>
    </xf>
    <xf numFmtId="164" fontId="13" fillId="0" borderId="25" xfId="0" applyNumberFormat="1" applyFont="1" applyBorder="1" applyAlignment="1">
      <alignment horizontal="center" vertical="center"/>
    </xf>
    <xf numFmtId="164" fontId="13" fillId="0" borderId="11" xfId="0" applyNumberFormat="1" applyFont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164" fontId="13" fillId="0" borderId="97" xfId="0" applyNumberFormat="1" applyFont="1" applyBorder="1" applyAlignment="1">
      <alignment horizontal="center" vertical="center"/>
    </xf>
    <xf numFmtId="164" fontId="13" fillId="0" borderId="97" xfId="0" applyNumberFormat="1" applyFont="1" applyFill="1" applyBorder="1" applyAlignment="1">
      <alignment horizontal="center" vertical="center"/>
    </xf>
    <xf numFmtId="164" fontId="13" fillId="0" borderId="26" xfId="0" applyNumberFormat="1" applyFont="1" applyBorder="1" applyAlignment="1">
      <alignment horizontal="center" vertical="center"/>
    </xf>
    <xf numFmtId="164" fontId="13" fillId="0" borderId="26" xfId="0" applyNumberFormat="1" applyFont="1" applyFill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horizontal="center" vertical="center" wrapText="1"/>
    </xf>
    <xf numFmtId="164" fontId="13" fillId="0" borderId="25" xfId="0" applyNumberFormat="1" applyFont="1" applyFill="1" applyBorder="1" applyAlignment="1">
      <alignment horizontal="center" vertical="center"/>
    </xf>
    <xf numFmtId="164" fontId="13" fillId="0" borderId="13" xfId="0" applyNumberFormat="1" applyFont="1" applyBorder="1" applyAlignment="1">
      <alignment horizontal="center" vertical="center"/>
    </xf>
    <xf numFmtId="2" fontId="20" fillId="0" borderId="3" xfId="0" applyNumberFormat="1" applyFont="1" applyFill="1" applyBorder="1" applyAlignment="1">
      <alignment horizontal="center" vertical="center" wrapText="1"/>
    </xf>
    <xf numFmtId="164" fontId="20" fillId="0" borderId="3" xfId="0" applyNumberFormat="1" applyFont="1" applyBorder="1"/>
    <xf numFmtId="164" fontId="20" fillId="2" borderId="3" xfId="0" applyNumberFormat="1" applyFont="1" applyFill="1" applyBorder="1"/>
    <xf numFmtId="164" fontId="20" fillId="0" borderId="4" xfId="0" applyNumberFormat="1" applyFont="1" applyBorder="1"/>
    <xf numFmtId="164" fontId="20" fillId="2" borderId="4" xfId="0" applyNumberFormat="1" applyFont="1" applyFill="1" applyBorder="1"/>
    <xf numFmtId="164" fontId="20" fillId="0" borderId="3" xfId="0" applyNumberFormat="1" applyFont="1" applyBorder="1" applyAlignment="1">
      <alignment wrapText="1"/>
    </xf>
    <xf numFmtId="164" fontId="20" fillId="0" borderId="3" xfId="0" applyNumberFormat="1" applyFont="1" applyBorder="1" applyAlignment="1">
      <alignment horizontal="center" vertical="center" wrapText="1"/>
    </xf>
    <xf numFmtId="164" fontId="20" fillId="0" borderId="3" xfId="0" applyNumberFormat="1" applyFont="1" applyBorder="1" applyAlignment="1">
      <alignment horizontal="center"/>
    </xf>
    <xf numFmtId="164" fontId="20" fillId="0" borderId="3" xfId="0" applyNumberFormat="1" applyFont="1" applyFill="1" applyBorder="1" applyAlignment="1">
      <alignment horizontal="center" vertical="center" wrapText="1"/>
    </xf>
    <xf numFmtId="164" fontId="20" fillId="0" borderId="3" xfId="0" applyNumberFormat="1" applyFont="1" applyBorder="1" applyAlignment="1">
      <alignment horizontal="center" vertical="center"/>
    </xf>
    <xf numFmtId="164" fontId="23" fillId="0" borderId="3" xfId="0" applyNumberFormat="1" applyFont="1" applyBorder="1" applyAlignment="1">
      <alignment vertical="top" wrapText="1"/>
    </xf>
    <xf numFmtId="164" fontId="23" fillId="0" borderId="3" xfId="0" applyNumberFormat="1" applyFont="1" applyFill="1" applyBorder="1" applyAlignment="1">
      <alignment vertical="top" wrapText="1"/>
    </xf>
    <xf numFmtId="164" fontId="20" fillId="0" borderId="3" xfId="0" applyNumberFormat="1" applyFont="1" applyBorder="1" applyAlignment="1">
      <alignment vertical="center" wrapText="1"/>
    </xf>
    <xf numFmtId="164" fontId="20" fillId="0" borderId="3" xfId="0" applyNumberFormat="1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/>
    </xf>
    <xf numFmtId="164" fontId="20" fillId="0" borderId="3" xfId="0" applyNumberFormat="1" applyFont="1" applyFill="1" applyBorder="1" applyAlignment="1">
      <alignment wrapText="1"/>
    </xf>
    <xf numFmtId="164" fontId="20" fillId="0" borderId="4" xfId="0" applyNumberFormat="1" applyFont="1" applyBorder="1" applyAlignment="1">
      <alignment wrapText="1"/>
    </xf>
    <xf numFmtId="164" fontId="20" fillId="0" borderId="4" xfId="0" applyNumberFormat="1" applyFont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/>
    </xf>
    <xf numFmtId="164" fontId="20" fillId="0" borderId="4" xfId="0" applyNumberFormat="1" applyFont="1" applyFill="1" applyBorder="1" applyAlignment="1">
      <alignment horizontal="center" vertical="center" wrapText="1"/>
    </xf>
    <xf numFmtId="164" fontId="21" fillId="0" borderId="5" xfId="0" applyNumberFormat="1" applyFont="1" applyBorder="1" applyAlignment="1">
      <alignment wrapText="1"/>
    </xf>
    <xf numFmtId="164" fontId="20" fillId="0" borderId="5" xfId="0" applyNumberFormat="1" applyFont="1" applyBorder="1" applyAlignment="1">
      <alignment horizontal="center" vertical="center"/>
    </xf>
    <xf numFmtId="164" fontId="20" fillId="0" borderId="5" xfId="0" applyNumberFormat="1" applyFont="1" applyBorder="1" applyAlignment="1">
      <alignment horizontal="center"/>
    </xf>
    <xf numFmtId="164" fontId="20" fillId="0" borderId="5" xfId="0" applyNumberFormat="1" applyFont="1" applyFill="1" applyBorder="1" applyAlignment="1">
      <alignment horizontal="center" vertical="center" wrapText="1"/>
    </xf>
    <xf numFmtId="164" fontId="24" fillId="0" borderId="5" xfId="0" applyNumberFormat="1" applyFont="1" applyBorder="1"/>
    <xf numFmtId="164" fontId="23" fillId="0" borderId="2" xfId="0" applyNumberFormat="1" applyFont="1" applyBorder="1" applyAlignment="1">
      <alignment wrapText="1"/>
    </xf>
    <xf numFmtId="164" fontId="20" fillId="0" borderId="2" xfId="0" applyNumberFormat="1" applyFont="1" applyBorder="1" applyAlignment="1">
      <alignment horizontal="center" vertical="center"/>
    </xf>
    <xf numFmtId="164" fontId="20" fillId="0" borderId="2" xfId="0" applyNumberFormat="1" applyFont="1" applyBorder="1" applyAlignment="1">
      <alignment horizontal="center"/>
    </xf>
    <xf numFmtId="164" fontId="20" fillId="0" borderId="2" xfId="0" applyNumberFormat="1" applyFont="1" applyFill="1" applyBorder="1" applyAlignment="1">
      <alignment horizontal="center" vertical="center" wrapText="1"/>
    </xf>
    <xf numFmtId="164" fontId="24" fillId="0" borderId="2" xfId="0" applyNumberFormat="1" applyFont="1" applyBorder="1"/>
    <xf numFmtId="164" fontId="24" fillId="2" borderId="2" xfId="0" applyNumberFormat="1" applyFont="1" applyFill="1" applyBorder="1"/>
    <xf numFmtId="164" fontId="24" fillId="0" borderId="3" xfId="0" applyNumberFormat="1" applyFont="1" applyBorder="1"/>
    <xf numFmtId="164" fontId="24" fillId="2" borderId="3" xfId="0" applyNumberFormat="1" applyFont="1" applyFill="1" applyBorder="1"/>
    <xf numFmtId="164" fontId="23" fillId="0" borderId="3" xfId="0" applyNumberFormat="1" applyFont="1" applyBorder="1" applyAlignment="1">
      <alignment wrapText="1"/>
    </xf>
    <xf numFmtId="164" fontId="24" fillId="0" borderId="4" xfId="0" applyNumberFormat="1" applyFont="1" applyBorder="1"/>
    <xf numFmtId="164" fontId="24" fillId="2" borderId="4" xfId="0" applyNumberFormat="1" applyFont="1" applyFill="1" applyBorder="1"/>
    <xf numFmtId="164" fontId="23" fillId="0" borderId="20" xfId="0" applyNumberFormat="1" applyFont="1" applyBorder="1" applyAlignment="1">
      <alignment wrapText="1"/>
    </xf>
    <xf numFmtId="164" fontId="20" fillId="0" borderId="20" xfId="0" applyNumberFormat="1" applyFont="1" applyBorder="1" applyAlignment="1">
      <alignment horizontal="center" vertical="center"/>
    </xf>
    <xf numFmtId="164" fontId="21" fillId="0" borderId="5" xfId="0" applyNumberFormat="1" applyFont="1" applyBorder="1" applyAlignment="1">
      <alignment vertical="center" wrapText="1"/>
    </xf>
    <xf numFmtId="164" fontId="20" fillId="0" borderId="2" xfId="0" applyNumberFormat="1" applyFont="1" applyBorder="1" applyAlignment="1">
      <alignment vertical="center" wrapText="1"/>
    </xf>
    <xf numFmtId="164" fontId="20" fillId="0" borderId="2" xfId="0" applyNumberFormat="1" applyFont="1" applyBorder="1"/>
    <xf numFmtId="164" fontId="20" fillId="2" borderId="2" xfId="0" applyNumberFormat="1" applyFont="1" applyFill="1" applyBorder="1"/>
    <xf numFmtId="164" fontId="20" fillId="0" borderId="3" xfId="0" applyNumberFormat="1" applyFont="1" applyFill="1" applyBorder="1" applyAlignment="1">
      <alignment vertical="center" wrapText="1"/>
    </xf>
    <xf numFmtId="164" fontId="21" fillId="0" borderId="7" xfId="0" applyNumberFormat="1" applyFont="1" applyBorder="1" applyAlignment="1">
      <alignment wrapText="1"/>
    </xf>
    <xf numFmtId="164" fontId="20" fillId="0" borderId="0" xfId="0" applyNumberFormat="1" applyFont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Border="1"/>
    <xf numFmtId="164" fontId="20" fillId="0" borderId="8" xfId="0" applyNumberFormat="1" applyFont="1" applyBorder="1"/>
    <xf numFmtId="164" fontId="20" fillId="0" borderId="9" xfId="0" applyNumberFormat="1" applyFont="1" applyBorder="1" applyAlignment="1">
      <alignment vertical="center"/>
    </xf>
    <xf numFmtId="164" fontId="20" fillId="0" borderId="9" xfId="0" applyNumberFormat="1" applyFont="1" applyBorder="1"/>
    <xf numFmtId="164" fontId="20" fillId="0" borderId="9" xfId="0" applyNumberFormat="1" applyFont="1" applyFill="1" applyBorder="1" applyAlignment="1">
      <alignment vertical="center"/>
    </xf>
    <xf numFmtId="164" fontId="24" fillId="0" borderId="9" xfId="0" applyNumberFormat="1" applyFont="1" applyBorder="1"/>
    <xf numFmtId="164" fontId="0" fillId="0" borderId="0" xfId="0" applyNumberFormat="1"/>
    <xf numFmtId="164" fontId="23" fillId="0" borderId="5" xfId="0" applyNumberFormat="1" applyFont="1" applyBorder="1" applyAlignment="1">
      <alignment horizontal="center" vertical="center"/>
    </xf>
    <xf numFmtId="164" fontId="23" fillId="0" borderId="5" xfId="0" applyNumberFormat="1" applyFont="1" applyBorder="1" applyAlignment="1">
      <alignment horizontal="center"/>
    </xf>
    <xf numFmtId="164" fontId="23" fillId="0" borderId="5" xfId="0" applyNumberFormat="1" applyFont="1" applyFill="1" applyBorder="1" applyAlignment="1">
      <alignment horizontal="center" vertical="center" wrapText="1"/>
    </xf>
    <xf numFmtId="164" fontId="23" fillId="0" borderId="5" xfId="0" applyNumberFormat="1" applyFont="1" applyBorder="1"/>
    <xf numFmtId="164" fontId="23" fillId="2" borderId="3" xfId="0" applyNumberFormat="1" applyFont="1" applyFill="1" applyBorder="1"/>
    <xf numFmtId="164" fontId="23" fillId="0" borderId="20" xfId="0" applyNumberFormat="1" applyFont="1" applyBorder="1" applyAlignment="1">
      <alignment horizontal="center"/>
    </xf>
    <xf numFmtId="164" fontId="23" fillId="0" borderId="20" xfId="0" applyNumberFormat="1" applyFont="1" applyFill="1" applyBorder="1" applyAlignment="1">
      <alignment horizontal="center" vertical="center" wrapText="1"/>
    </xf>
    <xf numFmtId="164" fontId="23" fillId="0" borderId="5" xfId="0" applyNumberFormat="1" applyFont="1" applyFill="1" applyBorder="1" applyAlignment="1">
      <alignment horizontal="center"/>
    </xf>
    <xf numFmtId="0" fontId="35" fillId="0" borderId="1" xfId="0" applyFont="1" applyBorder="1"/>
    <xf numFmtId="164" fontId="35" fillId="0" borderId="1" xfId="0" applyNumberFormat="1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 wrapText="1"/>
    </xf>
    <xf numFmtId="1" fontId="35" fillId="0" borderId="1" xfId="0" applyNumberFormat="1" applyFont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2" fontId="11" fillId="0" borderId="17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164" fontId="11" fillId="0" borderId="1" xfId="1" applyNumberFormat="1" applyFont="1" applyFill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164" fontId="11" fillId="0" borderId="99" xfId="0" applyNumberFormat="1" applyFont="1" applyBorder="1" applyAlignment="1">
      <alignment horizontal="center" vertical="center" wrapText="1"/>
    </xf>
    <xf numFmtId="2" fontId="11" fillId="0" borderId="96" xfId="2" applyNumberFormat="1" applyFont="1" applyFill="1" applyBorder="1" applyAlignment="1">
      <alignment horizontal="center" vertical="center"/>
    </xf>
    <xf numFmtId="0" fontId="11" fillId="0" borderId="96" xfId="2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164" fontId="11" fillId="0" borderId="12" xfId="1" applyNumberFormat="1" applyFont="1" applyFill="1" applyBorder="1" applyAlignment="1">
      <alignment horizontal="center" vertical="center"/>
    </xf>
    <xf numFmtId="2" fontId="11" fillId="0" borderId="23" xfId="1" applyNumberFormat="1" applyFont="1" applyFill="1" applyBorder="1" applyAlignment="1">
      <alignment horizontal="center" vertical="center"/>
    </xf>
    <xf numFmtId="164" fontId="11" fillId="0" borderId="95" xfId="1" applyNumberFormat="1" applyFont="1" applyFill="1" applyBorder="1" applyAlignment="1">
      <alignment horizontal="center" vertical="center"/>
    </xf>
    <xf numFmtId="164" fontId="11" fillId="0" borderId="95" xfId="0" applyNumberFormat="1" applyFont="1" applyBorder="1" applyAlignment="1">
      <alignment horizontal="center" vertical="center" wrapText="1"/>
    </xf>
    <xf numFmtId="0" fontId="0" fillId="0" borderId="95" xfId="0" applyBorder="1"/>
    <xf numFmtId="164" fontId="11" fillId="0" borderId="22" xfId="1" applyNumberFormat="1" applyFont="1" applyFill="1" applyBorder="1" applyAlignment="1">
      <alignment horizontal="center" vertical="center"/>
    </xf>
    <xf numFmtId="2" fontId="11" fillId="0" borderId="22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justify" vertical="top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13" fillId="0" borderId="92" xfId="0" applyFont="1" applyBorder="1" applyAlignment="1">
      <alignment horizontal="center" vertical="center" wrapText="1"/>
    </xf>
    <xf numFmtId="0" fontId="13" fillId="0" borderId="9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16" fillId="0" borderId="0" xfId="0" applyFont="1" applyAlignment="1">
      <alignment horizontal="right" vertical="center" wrapText="1"/>
    </xf>
    <xf numFmtId="0" fontId="0" fillId="0" borderId="0" xfId="0" applyAlignment="1"/>
    <xf numFmtId="0" fontId="30" fillId="0" borderId="54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4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1" fillId="0" borderId="7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20" fillId="0" borderId="40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164" fontId="21" fillId="0" borderId="59" xfId="0" applyNumberFormat="1" applyFont="1" applyBorder="1" applyAlignment="1">
      <alignment horizontal="center" wrapText="1"/>
    </xf>
    <xf numFmtId="164" fontId="21" fillId="0" borderId="58" xfId="0" applyNumberFormat="1" applyFont="1" applyBorder="1" applyAlignment="1">
      <alignment horizontal="center" wrapText="1"/>
    </xf>
    <xf numFmtId="164" fontId="0" fillId="0" borderId="58" xfId="0" applyNumberFormat="1" applyBorder="1" applyAlignment="1"/>
    <xf numFmtId="0" fontId="21" fillId="0" borderId="59" xfId="0" applyFont="1" applyBorder="1" applyAlignment="1">
      <alignment horizontal="left"/>
    </xf>
    <xf numFmtId="0" fontId="21" fillId="0" borderId="58" xfId="0" applyFont="1" applyBorder="1" applyAlignment="1">
      <alignment horizontal="left"/>
    </xf>
    <xf numFmtId="0" fontId="0" fillId="0" borderId="58" xfId="0" applyBorder="1" applyAlignment="1"/>
    <xf numFmtId="164" fontId="21" fillId="0" borderId="59" xfId="0" applyNumberFormat="1" applyFont="1" applyBorder="1" applyAlignment="1">
      <alignment horizontal="center" vertical="justify" wrapText="1"/>
    </xf>
    <xf numFmtId="164" fontId="21" fillId="0" borderId="58" xfId="0" applyNumberFormat="1" applyFont="1" applyBorder="1" applyAlignment="1">
      <alignment horizontal="center" vertical="justify" wrapText="1"/>
    </xf>
    <xf numFmtId="164" fontId="23" fillId="0" borderId="58" xfId="0" applyNumberFormat="1" applyFont="1" applyBorder="1" applyAlignment="1">
      <alignment vertical="center" wrapText="1"/>
    </xf>
    <xf numFmtId="164" fontId="20" fillId="0" borderId="7" xfId="0" applyNumberFormat="1" applyFont="1" applyFill="1" applyBorder="1"/>
    <xf numFmtId="164" fontId="20" fillId="0" borderId="0" xfId="0" applyNumberFormat="1" applyFont="1" applyFill="1" applyBorder="1"/>
    <xf numFmtId="164" fontId="21" fillId="0" borderId="59" xfId="0" applyNumberFormat="1" applyFont="1" applyBorder="1" applyAlignment="1">
      <alignment horizontal="center" vertical="center" wrapText="1"/>
    </xf>
    <xf numFmtId="164" fontId="21" fillId="0" borderId="58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0" fontId="35" fillId="3" borderId="60" xfId="0" applyFont="1" applyFill="1" applyBorder="1" applyAlignment="1">
      <alignment horizontal="center" vertical="center" wrapText="1"/>
    </xf>
    <xf numFmtId="0" fontId="35" fillId="3" borderId="61" xfId="0" applyFont="1" applyFill="1" applyBorder="1" applyAlignment="1">
      <alignment horizontal="center" vertical="center" wrapText="1"/>
    </xf>
    <xf numFmtId="0" fontId="35" fillId="3" borderId="62" xfId="0" applyFont="1" applyFill="1" applyBorder="1" applyAlignment="1">
      <alignment horizontal="center" vertical="center" wrapText="1"/>
    </xf>
    <xf numFmtId="0" fontId="35" fillId="3" borderId="63" xfId="0" applyFont="1" applyFill="1" applyBorder="1" applyAlignment="1">
      <alignment horizontal="center" vertical="center" wrapText="1"/>
    </xf>
    <xf numFmtId="0" fontId="35" fillId="3" borderId="64" xfId="0" applyFont="1" applyFill="1" applyBorder="1" applyAlignment="1">
      <alignment horizontal="center" vertical="center" wrapText="1"/>
    </xf>
    <xf numFmtId="0" fontId="35" fillId="3" borderId="65" xfId="0" applyFont="1" applyFill="1" applyBorder="1" applyAlignment="1">
      <alignment horizontal="center" vertical="center" wrapText="1"/>
    </xf>
    <xf numFmtId="0" fontId="35" fillId="3" borderId="66" xfId="0" applyFont="1" applyFill="1" applyBorder="1" applyAlignment="1">
      <alignment horizontal="center" vertical="center" wrapText="1"/>
    </xf>
    <xf numFmtId="0" fontId="35" fillId="3" borderId="67" xfId="0" applyFont="1" applyFill="1" applyBorder="1" applyAlignment="1">
      <alignment horizontal="center" vertical="center" wrapText="1"/>
    </xf>
    <xf numFmtId="0" fontId="30" fillId="3" borderId="0" xfId="0" applyFont="1" applyFill="1" applyBorder="1" applyAlignment="1">
      <alignment horizontal="center" vertical="center" wrapText="1"/>
    </xf>
    <xf numFmtId="0" fontId="30" fillId="3" borderId="67" xfId="0" applyFont="1" applyFill="1" applyBorder="1" applyAlignment="1">
      <alignment horizontal="center" vertical="center" wrapText="1"/>
    </xf>
    <xf numFmtId="0" fontId="30" fillId="3" borderId="68" xfId="0" applyFont="1" applyFill="1" applyBorder="1" applyAlignment="1">
      <alignment horizontal="center" vertical="center" wrapText="1"/>
    </xf>
    <xf numFmtId="0" fontId="30" fillId="3" borderId="69" xfId="0" applyFont="1" applyFill="1" applyBorder="1" applyAlignment="1">
      <alignment horizontal="center" vertical="center" wrapText="1"/>
    </xf>
    <xf numFmtId="0" fontId="30" fillId="3" borderId="70" xfId="0" applyFont="1" applyFill="1" applyBorder="1" applyAlignment="1">
      <alignment horizontal="center" vertical="center" wrapText="1"/>
    </xf>
    <xf numFmtId="0" fontId="30" fillId="3" borderId="71" xfId="0" applyFont="1" applyFill="1" applyBorder="1" applyAlignment="1">
      <alignment horizontal="center" vertical="center" wrapText="1"/>
    </xf>
    <xf numFmtId="0" fontId="30" fillId="3" borderId="72" xfId="0" applyFont="1" applyFill="1" applyBorder="1" applyAlignment="1">
      <alignment horizontal="center" vertical="center" wrapText="1"/>
    </xf>
    <xf numFmtId="0" fontId="30" fillId="3" borderId="73" xfId="0" applyFont="1" applyFill="1" applyBorder="1" applyAlignment="1">
      <alignment horizontal="center" vertical="center" wrapText="1"/>
    </xf>
    <xf numFmtId="0" fontId="30" fillId="3" borderId="74" xfId="0" applyFont="1" applyFill="1" applyBorder="1" applyAlignment="1">
      <alignment horizontal="center" vertical="center" wrapText="1"/>
    </xf>
    <xf numFmtId="0" fontId="30" fillId="3" borderId="75" xfId="0" applyFont="1" applyFill="1" applyBorder="1" applyAlignment="1">
      <alignment horizontal="center" vertical="center" wrapText="1"/>
    </xf>
    <xf numFmtId="0" fontId="30" fillId="3" borderId="65" xfId="0" applyFont="1" applyFill="1" applyBorder="1" applyAlignment="1">
      <alignment horizontal="center" vertical="center" wrapText="1"/>
    </xf>
    <xf numFmtId="0" fontId="30" fillId="3" borderId="66" xfId="0" applyFont="1" applyFill="1" applyBorder="1" applyAlignment="1">
      <alignment horizontal="center" vertical="center" wrapText="1"/>
    </xf>
    <xf numFmtId="0" fontId="30" fillId="3" borderId="60" xfId="0" applyFont="1" applyFill="1" applyBorder="1" applyAlignment="1">
      <alignment horizontal="center" vertical="center" wrapText="1"/>
    </xf>
    <xf numFmtId="0" fontId="30" fillId="3" borderId="61" xfId="0" applyFont="1" applyFill="1" applyBorder="1" applyAlignment="1">
      <alignment horizontal="center" vertical="center" wrapText="1"/>
    </xf>
    <xf numFmtId="0" fontId="17" fillId="3" borderId="76" xfId="0" applyFont="1" applyFill="1" applyBorder="1" applyAlignment="1">
      <alignment horizontal="center" vertical="top" wrapText="1"/>
    </xf>
    <xf numFmtId="0" fontId="30" fillId="3" borderId="0" xfId="0" applyFont="1" applyFill="1" applyAlignment="1">
      <alignment horizontal="right"/>
    </xf>
    <xf numFmtId="0" fontId="35" fillId="3" borderId="0" xfId="0" applyFont="1" applyFill="1" applyBorder="1" applyAlignment="1">
      <alignment horizontal="center" vertical="center" wrapText="1"/>
    </xf>
    <xf numFmtId="0" fontId="35" fillId="3" borderId="0" xfId="0" applyFont="1" applyFill="1" applyBorder="1" applyAlignment="1">
      <alignment horizontal="center" wrapText="1"/>
    </xf>
    <xf numFmtId="0" fontId="30" fillId="3" borderId="77" xfId="0" applyFont="1" applyFill="1" applyBorder="1" applyAlignment="1">
      <alignment horizontal="center" vertical="center" wrapText="1"/>
    </xf>
    <xf numFmtId="0" fontId="30" fillId="3" borderId="78" xfId="0" applyFont="1" applyFill="1" applyBorder="1" applyAlignment="1">
      <alignment horizontal="center" vertical="center" wrapText="1"/>
    </xf>
    <xf numFmtId="0" fontId="30" fillId="3" borderId="79" xfId="0" applyFont="1" applyFill="1" applyBorder="1" applyAlignment="1">
      <alignment horizontal="center" vertical="center" wrapText="1"/>
    </xf>
    <xf numFmtId="0" fontId="30" fillId="3" borderId="80" xfId="0" applyFont="1" applyFill="1" applyBorder="1" applyAlignment="1">
      <alignment horizontal="center" vertical="center" wrapText="1"/>
    </xf>
    <xf numFmtId="0" fontId="30" fillId="3" borderId="28" xfId="0" applyFont="1" applyFill="1" applyBorder="1" applyAlignment="1">
      <alignment horizontal="center" vertical="center" wrapText="1"/>
    </xf>
    <xf numFmtId="0" fontId="30" fillId="3" borderId="81" xfId="0" applyFont="1" applyFill="1" applyBorder="1" applyAlignment="1">
      <alignment horizontal="center" vertical="center" wrapText="1"/>
    </xf>
    <xf numFmtId="0" fontId="30" fillId="3" borderId="82" xfId="0" applyFont="1" applyFill="1" applyBorder="1" applyAlignment="1">
      <alignment horizontal="center" vertical="center" wrapText="1"/>
    </xf>
    <xf numFmtId="0" fontId="30" fillId="3" borderId="83" xfId="0" applyFont="1" applyFill="1" applyBorder="1" applyAlignment="1">
      <alignment horizontal="center" vertical="center" wrapText="1"/>
    </xf>
    <xf numFmtId="0" fontId="30" fillId="3" borderId="84" xfId="0" applyFont="1" applyFill="1" applyBorder="1" applyAlignment="1">
      <alignment horizontal="center" vertical="center" wrapText="1"/>
    </xf>
    <xf numFmtId="0" fontId="30" fillId="3" borderId="85" xfId="0" applyFont="1" applyFill="1" applyBorder="1" applyAlignment="1">
      <alignment horizontal="center" vertical="center" wrapText="1"/>
    </xf>
    <xf numFmtId="0" fontId="30" fillId="3" borderId="86" xfId="0" applyFont="1" applyFill="1" applyBorder="1" applyAlignment="1">
      <alignment horizontal="center" vertical="center" wrapText="1"/>
    </xf>
    <xf numFmtId="0" fontId="30" fillId="3" borderId="55" xfId="0" applyFont="1" applyFill="1" applyBorder="1" applyAlignment="1">
      <alignment horizontal="center" vertical="center" wrapText="1"/>
    </xf>
    <xf numFmtId="0" fontId="30" fillId="3" borderId="23" xfId="0" applyFont="1" applyFill="1" applyBorder="1" applyAlignment="1">
      <alignment horizontal="center" vertical="center" wrapText="1"/>
    </xf>
    <xf numFmtId="0" fontId="30" fillId="3" borderId="87" xfId="0" applyFont="1" applyFill="1" applyBorder="1" applyAlignment="1">
      <alignment horizontal="center" vertical="center" wrapText="1"/>
    </xf>
    <xf numFmtId="0" fontId="30" fillId="3" borderId="88" xfId="0" applyFont="1" applyFill="1" applyBorder="1" applyAlignment="1">
      <alignment horizontal="center" vertical="center" wrapText="1"/>
    </xf>
    <xf numFmtId="0" fontId="30" fillId="3" borderId="89" xfId="0" applyFont="1" applyFill="1" applyBorder="1" applyAlignment="1">
      <alignment horizontal="center" vertical="center" wrapText="1"/>
    </xf>
    <xf numFmtId="0" fontId="30" fillId="3" borderId="90" xfId="0" applyFont="1" applyFill="1" applyBorder="1" applyAlignment="1">
      <alignment horizontal="center" vertical="center" wrapText="1"/>
    </xf>
    <xf numFmtId="0" fontId="30" fillId="3" borderId="91" xfId="0" applyFont="1" applyFill="1" applyBorder="1" applyAlignment="1">
      <alignment horizontal="center" vertical="center" wrapText="1"/>
    </xf>
    <xf numFmtId="0" fontId="30" fillId="3" borderId="9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92" xfId="0" applyFont="1" applyBorder="1" applyAlignment="1">
      <alignment horizontal="center" vertical="center" wrapText="1"/>
    </xf>
    <xf numFmtId="0" fontId="11" fillId="0" borderId="93" xfId="0" applyFont="1" applyBorder="1" applyAlignment="1">
      <alignment horizontal="center" vertical="center" wrapText="1"/>
    </xf>
    <xf numFmtId="0" fontId="11" fillId="0" borderId="9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5" fillId="0" borderId="12" xfId="0" applyFont="1" applyBorder="1" applyAlignment="1">
      <alignment wrapText="1"/>
    </xf>
    <xf numFmtId="0" fontId="35" fillId="0" borderId="22" xfId="0" applyFont="1" applyBorder="1" applyAlignment="1">
      <alignment wrapText="1"/>
    </xf>
    <xf numFmtId="0" fontId="35" fillId="3" borderId="95" xfId="0" applyFont="1" applyFill="1" applyBorder="1" applyAlignment="1">
      <alignment horizontal="center" vertical="center" wrapText="1"/>
    </xf>
    <xf numFmtId="0" fontId="35" fillId="3" borderId="96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/>
    </xf>
    <xf numFmtId="0" fontId="35" fillId="0" borderId="12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8" fillId="0" borderId="23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13" xfId="2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50"/>
  </sheetPr>
  <dimension ref="A1:N144"/>
  <sheetViews>
    <sheetView tabSelected="1" view="pageBreakPreview" zoomScale="75" zoomScaleNormal="75" zoomScaleSheetLayoutView="75" workbookViewId="0">
      <selection activeCell="D26" sqref="D26"/>
    </sheetView>
  </sheetViews>
  <sheetFormatPr defaultRowHeight="12.75"/>
  <cols>
    <col min="1" max="1" width="74.7109375" customWidth="1"/>
    <col min="2" max="2" width="11.7109375" customWidth="1"/>
    <col min="3" max="3" width="13.85546875" customWidth="1"/>
    <col min="4" max="4" width="14.140625" style="320" customWidth="1"/>
    <col min="5" max="5" width="13" style="320" customWidth="1"/>
    <col min="6" max="6" width="15.5703125" style="320" bestFit="1" customWidth="1"/>
    <col min="7" max="7" width="13.7109375" style="320" bestFit="1" customWidth="1"/>
    <col min="8" max="9" width="12" style="320" bestFit="1" customWidth="1"/>
  </cols>
  <sheetData>
    <row r="1" spans="1:10" ht="18.75" customHeight="1">
      <c r="A1" s="342"/>
      <c r="B1" s="342"/>
      <c r="C1" s="342"/>
      <c r="D1" s="342"/>
      <c r="E1" s="342"/>
      <c r="F1" s="342"/>
      <c r="H1" s="340" t="s">
        <v>322</v>
      </c>
      <c r="I1" s="340"/>
    </row>
    <row r="2" spans="1:10" ht="17.25" customHeight="1">
      <c r="A2" s="160"/>
      <c r="B2" s="160"/>
      <c r="C2" s="160"/>
      <c r="D2" s="310"/>
      <c r="E2" s="310"/>
      <c r="F2" s="310"/>
      <c r="H2" s="341"/>
      <c r="I2" s="341"/>
    </row>
    <row r="3" spans="1:10" ht="15" customHeight="1">
      <c r="A3" s="1"/>
      <c r="B3" s="2"/>
      <c r="C3" s="1"/>
      <c r="D3" s="315"/>
      <c r="E3" s="312"/>
      <c r="F3" s="312"/>
      <c r="G3" s="312"/>
    </row>
    <row r="4" spans="1:10" ht="51" customHeight="1">
      <c r="A4" s="346" t="s">
        <v>549</v>
      </c>
      <c r="B4" s="346"/>
      <c r="C4" s="346"/>
      <c r="D4" s="346"/>
      <c r="E4" s="346"/>
      <c r="F4" s="346"/>
      <c r="G4" s="346"/>
      <c r="H4" s="346"/>
      <c r="I4" s="346"/>
    </row>
    <row r="5" spans="1:10" ht="14.25" customHeight="1">
      <c r="A5" s="32"/>
      <c r="B5" s="32"/>
      <c r="C5" s="32"/>
      <c r="D5" s="312"/>
      <c r="E5" s="312"/>
      <c r="F5" s="312"/>
      <c r="G5" s="312"/>
    </row>
    <row r="6" spans="1:10" ht="21" customHeight="1">
      <c r="A6" s="343" t="s">
        <v>27</v>
      </c>
      <c r="B6" s="352" t="s">
        <v>28</v>
      </c>
      <c r="C6" s="343" t="s">
        <v>484</v>
      </c>
      <c r="D6" s="343" t="s">
        <v>502</v>
      </c>
      <c r="E6" s="343" t="s">
        <v>503</v>
      </c>
      <c r="F6" s="347" t="s">
        <v>325</v>
      </c>
      <c r="G6" s="348"/>
      <c r="H6" s="348"/>
      <c r="I6" s="351"/>
    </row>
    <row r="7" spans="1:10" ht="33" customHeight="1">
      <c r="A7" s="344"/>
      <c r="B7" s="353"/>
      <c r="C7" s="344"/>
      <c r="D7" s="344"/>
      <c r="E7" s="344"/>
      <c r="F7" s="347" t="s">
        <v>479</v>
      </c>
      <c r="G7" s="348"/>
      <c r="H7" s="349" t="s">
        <v>485</v>
      </c>
      <c r="I7" s="349" t="s">
        <v>504</v>
      </c>
    </row>
    <row r="8" spans="1:10" ht="22.9" customHeight="1">
      <c r="A8" s="345"/>
      <c r="B8" s="354"/>
      <c r="C8" s="345"/>
      <c r="D8" s="345"/>
      <c r="E8" s="345"/>
      <c r="F8" s="35" t="s">
        <v>311</v>
      </c>
      <c r="G8" s="311" t="s">
        <v>10</v>
      </c>
      <c r="H8" s="350"/>
      <c r="I8" s="350"/>
    </row>
    <row r="9" spans="1:10" ht="18.75">
      <c r="A9" s="355" t="s">
        <v>29</v>
      </c>
      <c r="B9" s="356"/>
      <c r="C9" s="356"/>
      <c r="D9" s="356"/>
      <c r="E9" s="356"/>
      <c r="F9" s="356"/>
      <c r="G9" s="356"/>
      <c r="H9" s="356"/>
      <c r="I9" s="356"/>
    </row>
    <row r="10" spans="1:10" ht="39">
      <c r="A10" s="41" t="s">
        <v>369</v>
      </c>
      <c r="B10" s="61" t="s">
        <v>30</v>
      </c>
      <c r="C10" s="325">
        <v>3671.1</v>
      </c>
      <c r="D10" s="325">
        <v>4324.2</v>
      </c>
      <c r="E10" s="331">
        <f t="shared" ref="E10:E21" si="0">D10*1.075</f>
        <v>4648.5149999999994</v>
      </c>
      <c r="F10" s="331">
        <v>5027.3</v>
      </c>
      <c r="G10" s="331">
        <v>5006.3</v>
      </c>
      <c r="H10" s="331">
        <v>5826.3</v>
      </c>
      <c r="I10" s="331">
        <v>6047.2</v>
      </c>
    </row>
    <row r="11" spans="1:10" ht="18.75">
      <c r="A11" s="98" t="s">
        <v>31</v>
      </c>
      <c r="B11" s="69"/>
      <c r="C11" s="219" t="s">
        <v>295</v>
      </c>
      <c r="D11" s="219" t="s">
        <v>295</v>
      </c>
      <c r="E11" s="219" t="s">
        <v>295</v>
      </c>
      <c r="F11" s="219" t="s">
        <v>295</v>
      </c>
      <c r="G11" s="219" t="s">
        <v>295</v>
      </c>
      <c r="H11" s="219" t="s">
        <v>295</v>
      </c>
      <c r="I11" s="219" t="s">
        <v>295</v>
      </c>
    </row>
    <row r="12" spans="1:10" ht="18.75">
      <c r="A12" s="71" t="s">
        <v>263</v>
      </c>
      <c r="B12" s="63" t="s">
        <v>30</v>
      </c>
      <c r="C12" s="334"/>
      <c r="D12" s="334"/>
      <c r="E12" s="334"/>
      <c r="F12" s="334"/>
      <c r="G12" s="334"/>
      <c r="H12" s="334"/>
      <c r="I12" s="334"/>
    </row>
    <row r="13" spans="1:10" ht="18.75">
      <c r="A13" s="72" t="s">
        <v>285</v>
      </c>
      <c r="B13" s="332" t="s">
        <v>30</v>
      </c>
      <c r="C13" s="335">
        <v>222.48500000000001</v>
      </c>
      <c r="D13" s="335">
        <v>315.93799999999999</v>
      </c>
      <c r="E13" s="336">
        <f t="shared" si="0"/>
        <v>339.63334999999995</v>
      </c>
      <c r="F13" s="336">
        <f t="shared" ref="F13:F21" si="1">E13*1.055</f>
        <v>358.31318424999995</v>
      </c>
      <c r="G13" s="336">
        <f t="shared" ref="G13:G21" si="2">E13*1.051</f>
        <v>356.95465084999995</v>
      </c>
      <c r="H13" s="336">
        <f t="shared" ref="H13:H21" si="3">F13*1.048</f>
        <v>375.51221709399994</v>
      </c>
      <c r="I13" s="336">
        <f t="shared" ref="I13:I21" si="4">H13*1.043</f>
        <v>391.65924242904191</v>
      </c>
      <c r="J13" s="337"/>
    </row>
    <row r="14" spans="1:10" ht="18.75">
      <c r="A14" s="73" t="s">
        <v>273</v>
      </c>
      <c r="B14" s="332" t="s">
        <v>30</v>
      </c>
      <c r="C14" s="335"/>
      <c r="D14" s="335"/>
      <c r="E14" s="227">
        <f t="shared" si="0"/>
        <v>0</v>
      </c>
      <c r="F14" s="227">
        <f t="shared" si="1"/>
        <v>0</v>
      </c>
      <c r="G14" s="227">
        <f t="shared" si="2"/>
        <v>0</v>
      </c>
      <c r="H14" s="227">
        <f t="shared" si="3"/>
        <v>0</v>
      </c>
      <c r="I14" s="227">
        <f t="shared" si="4"/>
        <v>0</v>
      </c>
    </row>
    <row r="15" spans="1:10" ht="18.75">
      <c r="A15" s="73" t="s">
        <v>274</v>
      </c>
      <c r="B15" s="332" t="s">
        <v>30</v>
      </c>
      <c r="C15" s="335">
        <v>131.4</v>
      </c>
      <c r="D15" s="335">
        <v>141</v>
      </c>
      <c r="E15" s="225">
        <f t="shared" si="0"/>
        <v>151.57499999999999</v>
      </c>
      <c r="F15" s="225">
        <v>283</v>
      </c>
      <c r="G15" s="225">
        <v>280</v>
      </c>
      <c r="H15" s="225">
        <v>854.3</v>
      </c>
      <c r="I15" s="225">
        <v>861.4</v>
      </c>
    </row>
    <row r="16" spans="1:10" ht="18.75">
      <c r="A16" s="73" t="s">
        <v>286</v>
      </c>
      <c r="B16" s="332" t="s">
        <v>30</v>
      </c>
      <c r="C16" s="335">
        <v>793.11800000000005</v>
      </c>
      <c r="D16" s="335">
        <v>917.24099999999999</v>
      </c>
      <c r="E16" s="225">
        <f t="shared" si="0"/>
        <v>986.03407499999992</v>
      </c>
      <c r="F16" s="225">
        <f t="shared" si="1"/>
        <v>1040.2659491249999</v>
      </c>
      <c r="G16" s="225">
        <f t="shared" si="2"/>
        <v>1036.3218128249998</v>
      </c>
      <c r="H16" s="225">
        <f t="shared" si="3"/>
        <v>1090.1987146829999</v>
      </c>
      <c r="I16" s="225">
        <f t="shared" si="4"/>
        <v>1137.0772594143689</v>
      </c>
    </row>
    <row r="17" spans="1:12" ht="18.75">
      <c r="A17" s="73" t="s">
        <v>40</v>
      </c>
      <c r="B17" s="332" t="s">
        <v>30</v>
      </c>
      <c r="C17" s="335">
        <v>26.451000000000001</v>
      </c>
      <c r="D17" s="335">
        <v>13.045</v>
      </c>
      <c r="E17" s="225">
        <f t="shared" si="0"/>
        <v>14.023375</v>
      </c>
      <c r="F17" s="225">
        <f t="shared" si="1"/>
        <v>14.794660624999999</v>
      </c>
      <c r="G17" s="225">
        <f t="shared" si="2"/>
        <v>14.738567124999999</v>
      </c>
      <c r="H17" s="225">
        <f t="shared" si="3"/>
        <v>15.504804334999999</v>
      </c>
      <c r="I17" s="225">
        <f t="shared" si="4"/>
        <v>16.171510921404998</v>
      </c>
    </row>
    <row r="18" spans="1:12" ht="56.25" customHeight="1">
      <c r="A18" s="72" t="s">
        <v>4</v>
      </c>
      <c r="B18" s="63" t="s">
        <v>30</v>
      </c>
      <c r="C18" s="333">
        <v>1513.22</v>
      </c>
      <c r="D18" s="333">
        <v>1888.1369999999999</v>
      </c>
      <c r="E18" s="225">
        <f t="shared" si="0"/>
        <v>2029.7472749999999</v>
      </c>
      <c r="F18" s="225">
        <f t="shared" si="1"/>
        <v>2141.3833751249999</v>
      </c>
      <c r="G18" s="225">
        <f t="shared" si="2"/>
        <v>2133.264386025</v>
      </c>
      <c r="H18" s="225">
        <f t="shared" si="3"/>
        <v>2244.169777131</v>
      </c>
      <c r="I18" s="225">
        <f t="shared" si="4"/>
        <v>2340.6690775476327</v>
      </c>
    </row>
    <row r="19" spans="1:12" ht="18.75">
      <c r="A19" s="73" t="s">
        <v>276</v>
      </c>
      <c r="B19" s="332" t="s">
        <v>30</v>
      </c>
      <c r="C19" s="335">
        <v>227.65899999999999</v>
      </c>
      <c r="D19" s="335">
        <v>208.63200000000001</v>
      </c>
      <c r="E19" s="225">
        <f t="shared" si="0"/>
        <v>224.27940000000001</v>
      </c>
      <c r="F19" s="225">
        <f t="shared" si="1"/>
        <v>236.614767</v>
      </c>
      <c r="G19" s="225">
        <f t="shared" si="2"/>
        <v>235.7176494</v>
      </c>
      <c r="H19" s="225">
        <f t="shared" si="3"/>
        <v>247.97227581600001</v>
      </c>
      <c r="I19" s="225">
        <f t="shared" si="4"/>
        <v>258.63508367608802</v>
      </c>
    </row>
    <row r="20" spans="1:12" ht="18.75">
      <c r="A20" s="73" t="s">
        <v>281</v>
      </c>
      <c r="B20" s="332" t="s">
        <v>30</v>
      </c>
      <c r="C20" s="335">
        <v>756.75</v>
      </c>
      <c r="D20" s="335">
        <v>840.2</v>
      </c>
      <c r="E20" s="228">
        <f t="shared" si="0"/>
        <v>903.21500000000003</v>
      </c>
      <c r="F20" s="225">
        <f t="shared" si="1"/>
        <v>952.89182499999993</v>
      </c>
      <c r="G20" s="225">
        <f t="shared" si="2"/>
        <v>949.27896499999997</v>
      </c>
      <c r="H20" s="225">
        <f t="shared" si="3"/>
        <v>998.63063260000001</v>
      </c>
      <c r="I20" s="225">
        <f t="shared" si="4"/>
        <v>1041.5717498018</v>
      </c>
      <c r="K20" s="221"/>
      <c r="L20" s="221"/>
    </row>
    <row r="21" spans="1:12" ht="58.5">
      <c r="A21" s="41" t="s">
        <v>370</v>
      </c>
      <c r="B21" s="332" t="s">
        <v>30</v>
      </c>
      <c r="C21" s="336">
        <f>C10/100*51.5</f>
        <v>1890.6164999999999</v>
      </c>
      <c r="D21" s="336">
        <f>D10/100*50</f>
        <v>2162.1</v>
      </c>
      <c r="E21" s="336">
        <f t="shared" si="0"/>
        <v>2324.2574999999997</v>
      </c>
      <c r="F21" s="225">
        <f t="shared" si="1"/>
        <v>2452.0916624999995</v>
      </c>
      <c r="G21" s="225">
        <f t="shared" si="2"/>
        <v>2442.7946324999994</v>
      </c>
      <c r="H21" s="225">
        <f t="shared" si="3"/>
        <v>2569.7920622999995</v>
      </c>
      <c r="I21" s="225">
        <f t="shared" si="4"/>
        <v>2680.2931209788994</v>
      </c>
    </row>
    <row r="22" spans="1:12" ht="44.25" customHeight="1">
      <c r="A22" s="95" t="s">
        <v>443</v>
      </c>
      <c r="B22" s="67" t="s">
        <v>30</v>
      </c>
      <c r="C22" s="338">
        <v>220</v>
      </c>
      <c r="D22" s="338">
        <v>205.3</v>
      </c>
      <c r="E22" s="339">
        <v>-24.2</v>
      </c>
      <c r="F22" s="316">
        <v>91.4</v>
      </c>
      <c r="G22" s="228">
        <v>91</v>
      </c>
      <c r="H22" s="316">
        <v>403.9</v>
      </c>
      <c r="I22" s="228">
        <v>404</v>
      </c>
    </row>
    <row r="23" spans="1:12" ht="18.75">
      <c r="A23" s="360" t="s">
        <v>34</v>
      </c>
      <c r="B23" s="361"/>
      <c r="C23" s="361"/>
      <c r="D23" s="361"/>
      <c r="E23" s="361"/>
      <c r="F23" s="361"/>
      <c r="G23" s="361"/>
      <c r="H23" s="361"/>
      <c r="I23" s="362"/>
    </row>
    <row r="24" spans="1:12" ht="18.75">
      <c r="A24" s="96" t="s">
        <v>343</v>
      </c>
      <c r="B24" s="68"/>
      <c r="C24" s="68"/>
      <c r="D24" s="314"/>
      <c r="E24" s="314"/>
      <c r="F24" s="314"/>
      <c r="G24" s="314"/>
      <c r="H24" s="314"/>
      <c r="I24" s="314"/>
    </row>
    <row r="25" spans="1:12" ht="44.25" customHeight="1">
      <c r="A25" s="76" t="s">
        <v>357</v>
      </c>
      <c r="B25" s="63" t="s">
        <v>30</v>
      </c>
      <c r="C25" s="65">
        <f>C32+C35</f>
        <v>417.4</v>
      </c>
      <c r="D25" s="323">
        <f t="shared" ref="D25:I25" si="5">D32+D35</f>
        <v>472</v>
      </c>
      <c r="E25" s="323">
        <f t="shared" si="5"/>
        <v>500.45960000000002</v>
      </c>
      <c r="F25" s="323">
        <f t="shared" si="5"/>
        <v>723</v>
      </c>
      <c r="G25" s="323">
        <f t="shared" si="5"/>
        <v>667.26485879999996</v>
      </c>
      <c r="H25" s="323">
        <f t="shared" si="5"/>
        <v>1394.3000000000002</v>
      </c>
      <c r="I25" s="323">
        <f t="shared" si="5"/>
        <v>1550.4611</v>
      </c>
    </row>
    <row r="26" spans="1:12" ht="18.75">
      <c r="A26" s="76" t="s">
        <v>345</v>
      </c>
      <c r="B26" s="65" t="s">
        <v>32</v>
      </c>
      <c r="C26" s="65">
        <v>94.6</v>
      </c>
      <c r="D26" s="313">
        <v>88.2</v>
      </c>
      <c r="E26" s="313">
        <v>99.5</v>
      </c>
      <c r="F26" s="322">
        <v>149</v>
      </c>
      <c r="G26" s="322">
        <v>149</v>
      </c>
      <c r="H26" s="313">
        <v>222.5</v>
      </c>
      <c r="I26" s="313">
        <v>101.6</v>
      </c>
    </row>
    <row r="27" spans="1:12" ht="18.75">
      <c r="A27" s="77" t="s">
        <v>51</v>
      </c>
      <c r="B27" s="63"/>
      <c r="C27" s="65"/>
      <c r="D27" s="313"/>
      <c r="E27" s="313"/>
      <c r="F27" s="313"/>
      <c r="G27" s="313"/>
      <c r="H27" s="313"/>
      <c r="I27" s="313"/>
    </row>
    <row r="28" spans="1:12" ht="18.75">
      <c r="A28" s="75" t="s">
        <v>35</v>
      </c>
      <c r="B28" s="63"/>
      <c r="C28" s="64"/>
      <c r="D28" s="220"/>
      <c r="E28" s="220"/>
      <c r="F28" s="220"/>
      <c r="G28" s="317"/>
      <c r="H28" s="220"/>
      <c r="I28" s="317"/>
    </row>
    <row r="29" spans="1:12" ht="37.5">
      <c r="A29" s="78" t="s">
        <v>356</v>
      </c>
      <c r="B29" s="63" t="s">
        <v>30</v>
      </c>
      <c r="C29" s="220"/>
      <c r="D29" s="220"/>
      <c r="E29" s="220"/>
      <c r="F29" s="220"/>
      <c r="G29" s="317"/>
      <c r="H29" s="220"/>
      <c r="I29" s="317"/>
    </row>
    <row r="30" spans="1:12" ht="18.75">
      <c r="A30" s="78" t="s">
        <v>5</v>
      </c>
      <c r="B30" s="63" t="s">
        <v>32</v>
      </c>
      <c r="C30" s="220"/>
      <c r="D30" s="220"/>
      <c r="E30" s="220"/>
      <c r="F30" s="220"/>
      <c r="G30" s="317"/>
      <c r="H30" s="220"/>
      <c r="I30" s="317"/>
    </row>
    <row r="31" spans="1:12" ht="18.75">
      <c r="A31" s="75" t="s">
        <v>36</v>
      </c>
      <c r="B31" s="63"/>
      <c r="C31" s="220"/>
      <c r="D31" s="220"/>
      <c r="E31" s="220"/>
      <c r="F31" s="220"/>
      <c r="G31" s="317"/>
      <c r="H31" s="220"/>
      <c r="I31" s="317"/>
    </row>
    <row r="32" spans="1:12" ht="37.5">
      <c r="A32" s="78" t="s">
        <v>356</v>
      </c>
      <c r="B32" s="63" t="s">
        <v>30</v>
      </c>
      <c r="C32" s="220">
        <v>80.5</v>
      </c>
      <c r="D32" s="220">
        <v>94.9</v>
      </c>
      <c r="E32" s="220">
        <v>94.7</v>
      </c>
      <c r="F32" s="225">
        <v>242.5</v>
      </c>
      <c r="G32" s="225">
        <v>240</v>
      </c>
      <c r="H32" s="225">
        <v>817.7</v>
      </c>
      <c r="I32" s="225">
        <f t="shared" ref="I32" si="6">H32*1.043</f>
        <v>852.86109999999996</v>
      </c>
    </row>
    <row r="33" spans="1:9" ht="18.75">
      <c r="A33" s="78" t="s">
        <v>5</v>
      </c>
      <c r="B33" s="63" t="s">
        <v>32</v>
      </c>
      <c r="C33" s="220">
        <v>42.2</v>
      </c>
      <c r="D33" s="220">
        <v>73.7</v>
      </c>
      <c r="E33" s="220">
        <v>95.9</v>
      </c>
      <c r="F33" s="220">
        <v>265.60000000000002</v>
      </c>
      <c r="G33" s="317">
        <v>265.8</v>
      </c>
      <c r="H33" s="220">
        <v>332.3</v>
      </c>
      <c r="I33" s="317">
        <v>102</v>
      </c>
    </row>
    <row r="34" spans="1:9" ht="37.5" customHeight="1">
      <c r="A34" s="75" t="s">
        <v>37</v>
      </c>
      <c r="B34" s="63"/>
      <c r="C34" s="220"/>
      <c r="D34" s="220"/>
      <c r="E34" s="220"/>
      <c r="F34" s="220"/>
      <c r="G34" s="317"/>
      <c r="H34" s="220"/>
      <c r="I34" s="317"/>
    </row>
    <row r="35" spans="1:9" ht="37.5">
      <c r="A35" s="78" t="s">
        <v>356</v>
      </c>
      <c r="B35" s="63" t="s">
        <v>30</v>
      </c>
      <c r="C35" s="220">
        <v>336.9</v>
      </c>
      <c r="D35" s="220">
        <v>377.1</v>
      </c>
      <c r="E35" s="225">
        <f>D35*1.076</f>
        <v>405.75960000000003</v>
      </c>
      <c r="F35" s="225">
        <v>480.5</v>
      </c>
      <c r="G35" s="225">
        <f>E35*1.053</f>
        <v>427.26485880000001</v>
      </c>
      <c r="H35" s="225">
        <v>576.6</v>
      </c>
      <c r="I35" s="225">
        <v>697.6</v>
      </c>
    </row>
    <row r="36" spans="1:9" ht="18.75">
      <c r="A36" s="78" t="s">
        <v>5</v>
      </c>
      <c r="B36" s="63" t="s">
        <v>32</v>
      </c>
      <c r="C36" s="220">
        <v>101.6</v>
      </c>
      <c r="D36" s="220">
        <v>96.5</v>
      </c>
      <c r="E36" s="225">
        <v>101</v>
      </c>
      <c r="F36" s="225">
        <v>100</v>
      </c>
      <c r="G36" s="319">
        <v>100</v>
      </c>
      <c r="H36" s="225">
        <v>100</v>
      </c>
      <c r="I36" s="319">
        <v>100</v>
      </c>
    </row>
    <row r="37" spans="1:9" ht="18.75">
      <c r="A37" s="79" t="s">
        <v>38</v>
      </c>
      <c r="B37" s="66"/>
      <c r="C37" s="220"/>
      <c r="D37" s="220"/>
      <c r="E37" s="220"/>
      <c r="F37" s="318"/>
      <c r="G37" s="220"/>
      <c r="H37" s="318"/>
      <c r="I37" s="220"/>
    </row>
    <row r="38" spans="1:9" ht="18.75">
      <c r="A38" s="80" t="s">
        <v>39</v>
      </c>
      <c r="B38" s="63" t="s">
        <v>30</v>
      </c>
      <c r="C38" s="220"/>
      <c r="D38" s="220"/>
      <c r="E38" s="220"/>
      <c r="F38" s="220"/>
      <c r="G38" s="225"/>
      <c r="H38" s="220"/>
      <c r="I38" s="225"/>
    </row>
    <row r="39" spans="1:9" ht="37.5">
      <c r="A39" s="80" t="s">
        <v>6</v>
      </c>
      <c r="B39" s="63" t="s">
        <v>32</v>
      </c>
      <c r="C39" s="220"/>
      <c r="D39" s="220"/>
      <c r="E39" s="220"/>
      <c r="F39" s="220"/>
      <c r="G39" s="317"/>
      <c r="H39" s="220"/>
      <c r="I39" s="317"/>
    </row>
    <row r="40" spans="1:9" ht="18.75">
      <c r="A40" s="81" t="s">
        <v>40</v>
      </c>
      <c r="B40" s="66"/>
      <c r="C40" s="220"/>
      <c r="D40" s="220"/>
      <c r="E40" s="220"/>
      <c r="F40" s="318"/>
      <c r="G40" s="220"/>
      <c r="H40" s="318"/>
      <c r="I40" s="220"/>
    </row>
    <row r="41" spans="1:9" ht="37.5">
      <c r="A41" s="82" t="s">
        <v>7</v>
      </c>
      <c r="B41" s="63" t="s">
        <v>30</v>
      </c>
      <c r="C41" s="220">
        <v>26</v>
      </c>
      <c r="D41" s="220">
        <v>12.6</v>
      </c>
      <c r="E41" s="225">
        <f t="shared" ref="E41" si="7">D41*1.075</f>
        <v>13.545</v>
      </c>
      <c r="F41" s="225">
        <f t="shared" ref="F41" si="8">E41*1.055</f>
        <v>14.289974999999998</v>
      </c>
      <c r="G41" s="225">
        <f t="shared" ref="G41" si="9">E41*1.051</f>
        <v>14.235795</v>
      </c>
      <c r="H41" s="225">
        <f t="shared" ref="H41" si="10">F41*1.048</f>
        <v>14.9758938</v>
      </c>
      <c r="I41" s="225">
        <f t="shared" ref="I41" si="11">H41*1.043</f>
        <v>15.619857233399999</v>
      </c>
    </row>
    <row r="42" spans="1:9" ht="18.75">
      <c r="A42" s="82" t="s">
        <v>41</v>
      </c>
      <c r="B42" s="63" t="s">
        <v>42</v>
      </c>
      <c r="C42" s="220">
        <v>6168.1</v>
      </c>
      <c r="D42" s="220">
        <v>4056.6</v>
      </c>
      <c r="E42" s="220">
        <v>4000</v>
      </c>
      <c r="F42" s="220">
        <v>4000</v>
      </c>
      <c r="G42" s="319">
        <v>4000</v>
      </c>
      <c r="H42" s="220">
        <v>4000</v>
      </c>
      <c r="I42" s="319">
        <v>4000</v>
      </c>
    </row>
    <row r="43" spans="1:9" ht="18.75">
      <c r="A43" s="82" t="s">
        <v>43</v>
      </c>
      <c r="B43" s="63" t="s">
        <v>42</v>
      </c>
      <c r="C43" s="220">
        <v>0.15</v>
      </c>
      <c r="D43" s="220">
        <v>0.1</v>
      </c>
      <c r="E43" s="220">
        <v>0.1</v>
      </c>
      <c r="F43" s="220">
        <v>0.1</v>
      </c>
      <c r="G43" s="319">
        <v>0.1</v>
      </c>
      <c r="H43" s="220">
        <v>0.1</v>
      </c>
      <c r="I43" s="319">
        <v>0.1</v>
      </c>
    </row>
    <row r="44" spans="1:9" ht="18.75">
      <c r="A44" s="81" t="s">
        <v>44</v>
      </c>
      <c r="B44" s="66"/>
      <c r="C44" s="220"/>
      <c r="D44" s="220"/>
      <c r="E44" s="220"/>
      <c r="F44" s="318"/>
      <c r="G44" s="317"/>
      <c r="H44" s="318"/>
      <c r="I44" s="317"/>
    </row>
    <row r="45" spans="1:9" ht="18.75">
      <c r="A45" s="82" t="s">
        <v>45</v>
      </c>
      <c r="B45" s="63" t="s">
        <v>30</v>
      </c>
      <c r="C45" s="220">
        <v>4024.6</v>
      </c>
      <c r="D45" s="220">
        <v>4040.1</v>
      </c>
      <c r="E45" s="220">
        <v>4343.1000000000004</v>
      </c>
      <c r="F45" s="220">
        <v>4582</v>
      </c>
      <c r="G45" s="319">
        <v>4564.6000000000004</v>
      </c>
      <c r="H45" s="220">
        <v>4801.8999999999996</v>
      </c>
      <c r="I45" s="319">
        <v>5008.3999999999996</v>
      </c>
    </row>
    <row r="46" spans="1:9" ht="18.75">
      <c r="A46" s="82" t="s">
        <v>46</v>
      </c>
      <c r="B46" s="63" t="s">
        <v>32</v>
      </c>
      <c r="C46" s="220">
        <v>101.3</v>
      </c>
      <c r="D46" s="220">
        <v>88.3</v>
      </c>
      <c r="E46" s="220">
        <v>107.5</v>
      </c>
      <c r="F46" s="220">
        <v>105.5</v>
      </c>
      <c r="G46" s="317">
        <v>105.1</v>
      </c>
      <c r="H46" s="220">
        <v>104.8</v>
      </c>
      <c r="I46" s="317">
        <v>104.3</v>
      </c>
    </row>
    <row r="47" spans="1:9" ht="18.75">
      <c r="A47" s="79" t="s">
        <v>47</v>
      </c>
      <c r="B47" s="66"/>
      <c r="C47" s="220"/>
      <c r="D47" s="220"/>
      <c r="E47" s="220"/>
      <c r="F47" s="220"/>
      <c r="G47" s="317"/>
      <c r="H47" s="220"/>
      <c r="I47" s="317"/>
    </row>
    <row r="48" spans="1:9" ht="37.5">
      <c r="A48" s="80" t="s">
        <v>362</v>
      </c>
      <c r="B48" s="63" t="s">
        <v>48</v>
      </c>
      <c r="C48" s="326">
        <v>313</v>
      </c>
      <c r="D48" s="326">
        <v>296</v>
      </c>
      <c r="E48" s="326">
        <v>318</v>
      </c>
      <c r="F48" s="326">
        <v>320</v>
      </c>
      <c r="G48" s="327">
        <v>319</v>
      </c>
      <c r="H48" s="326">
        <v>323</v>
      </c>
      <c r="I48" s="327">
        <v>327</v>
      </c>
    </row>
    <row r="49" spans="1:9" ht="18.75">
      <c r="A49" s="80" t="s">
        <v>344</v>
      </c>
      <c r="B49" s="63"/>
      <c r="C49" s="326"/>
      <c r="D49" s="326"/>
      <c r="E49" s="326"/>
      <c r="F49" s="326"/>
      <c r="G49" s="327"/>
      <c r="H49" s="326"/>
      <c r="I49" s="327"/>
    </row>
    <row r="50" spans="1:9" ht="18.75">
      <c r="A50" s="80" t="s">
        <v>263</v>
      </c>
      <c r="B50" s="63" t="s">
        <v>48</v>
      </c>
      <c r="C50" s="326">
        <v>6</v>
      </c>
      <c r="D50" s="326">
        <v>3</v>
      </c>
      <c r="E50" s="326">
        <v>6</v>
      </c>
      <c r="F50" s="326">
        <v>6</v>
      </c>
      <c r="G50" s="326">
        <v>6</v>
      </c>
      <c r="H50" s="326">
        <v>6</v>
      </c>
      <c r="I50" s="326">
        <v>6</v>
      </c>
    </row>
    <row r="51" spans="1:9" ht="18.75">
      <c r="A51" s="80" t="s">
        <v>340</v>
      </c>
      <c r="B51" s="63" t="s">
        <v>48</v>
      </c>
      <c r="C51" s="326">
        <v>16</v>
      </c>
      <c r="D51" s="326">
        <v>17</v>
      </c>
      <c r="E51" s="326">
        <v>20</v>
      </c>
      <c r="F51" s="326">
        <v>20</v>
      </c>
      <c r="G51" s="326">
        <v>20</v>
      </c>
      <c r="H51" s="326">
        <v>20</v>
      </c>
      <c r="I51" s="326">
        <v>20</v>
      </c>
    </row>
    <row r="52" spans="1:9" ht="18.75">
      <c r="A52" s="80" t="s">
        <v>273</v>
      </c>
      <c r="B52" s="63" t="s">
        <v>48</v>
      </c>
      <c r="C52" s="326"/>
      <c r="D52" s="326"/>
      <c r="E52" s="326"/>
      <c r="F52" s="326"/>
      <c r="G52" s="326"/>
      <c r="H52" s="326"/>
      <c r="I52" s="326"/>
    </row>
    <row r="53" spans="1:9" ht="18.75">
      <c r="A53" s="80" t="s">
        <v>274</v>
      </c>
      <c r="B53" s="63" t="s">
        <v>48</v>
      </c>
      <c r="C53" s="326">
        <v>35</v>
      </c>
      <c r="D53" s="326">
        <v>29</v>
      </c>
      <c r="E53" s="326">
        <v>33</v>
      </c>
      <c r="F53" s="326">
        <v>33</v>
      </c>
      <c r="G53" s="326">
        <v>33</v>
      </c>
      <c r="H53" s="326">
        <v>34</v>
      </c>
      <c r="I53" s="326">
        <v>35</v>
      </c>
    </row>
    <row r="54" spans="1:9" ht="20.25" customHeight="1">
      <c r="A54" s="80" t="s">
        <v>275</v>
      </c>
      <c r="B54" s="63" t="s">
        <v>48</v>
      </c>
      <c r="C54" s="326">
        <v>8</v>
      </c>
      <c r="D54" s="326">
        <v>4</v>
      </c>
      <c r="E54" s="326">
        <v>4</v>
      </c>
      <c r="F54" s="326">
        <v>4</v>
      </c>
      <c r="G54" s="326">
        <v>4</v>
      </c>
      <c r="H54" s="326">
        <v>4</v>
      </c>
      <c r="I54" s="326">
        <v>4</v>
      </c>
    </row>
    <row r="55" spans="1:9" ht="18.75">
      <c r="A55" s="80" t="s">
        <v>40</v>
      </c>
      <c r="B55" s="63" t="s">
        <v>48</v>
      </c>
      <c r="C55" s="326">
        <v>22</v>
      </c>
      <c r="D55" s="326">
        <v>19</v>
      </c>
      <c r="E55" s="326">
        <v>20</v>
      </c>
      <c r="F55" s="326">
        <v>20</v>
      </c>
      <c r="G55" s="326">
        <v>20</v>
      </c>
      <c r="H55" s="326">
        <v>20</v>
      </c>
      <c r="I55" s="326">
        <v>20</v>
      </c>
    </row>
    <row r="56" spans="1:9" ht="18.75">
      <c r="A56" s="80" t="s">
        <v>44</v>
      </c>
      <c r="B56" s="63" t="s">
        <v>48</v>
      </c>
      <c r="C56" s="326">
        <v>135</v>
      </c>
      <c r="D56" s="326">
        <v>140</v>
      </c>
      <c r="E56" s="326">
        <v>145</v>
      </c>
      <c r="F56" s="326">
        <v>145</v>
      </c>
      <c r="G56" s="326">
        <v>145</v>
      </c>
      <c r="H56" s="326">
        <v>147</v>
      </c>
      <c r="I56" s="326">
        <v>149</v>
      </c>
    </row>
    <row r="57" spans="1:9" ht="18.75">
      <c r="A57" s="80" t="s">
        <v>276</v>
      </c>
      <c r="B57" s="63" t="s">
        <v>48</v>
      </c>
      <c r="C57" s="326">
        <v>18</v>
      </c>
      <c r="D57" s="326">
        <v>21</v>
      </c>
      <c r="E57" s="326">
        <v>22</v>
      </c>
      <c r="F57" s="326">
        <v>22</v>
      </c>
      <c r="G57" s="326">
        <v>22</v>
      </c>
      <c r="H57" s="326">
        <v>22</v>
      </c>
      <c r="I57" s="326">
        <v>22</v>
      </c>
    </row>
    <row r="58" spans="1:9" ht="18.75">
      <c r="A58" s="80" t="s">
        <v>281</v>
      </c>
      <c r="B58" s="63" t="s">
        <v>48</v>
      </c>
      <c r="C58" s="326">
        <v>73</v>
      </c>
      <c r="D58" s="326">
        <v>63</v>
      </c>
      <c r="E58" s="326">
        <v>68</v>
      </c>
      <c r="F58" s="326">
        <v>70</v>
      </c>
      <c r="G58" s="326">
        <v>69</v>
      </c>
      <c r="H58" s="326">
        <v>70</v>
      </c>
      <c r="I58" s="326">
        <v>71</v>
      </c>
    </row>
    <row r="59" spans="1:9" ht="37.5">
      <c r="A59" s="80" t="s">
        <v>363</v>
      </c>
      <c r="B59" s="63" t="s">
        <v>32</v>
      </c>
      <c r="C59" s="225">
        <v>48</v>
      </c>
      <c r="D59" s="225">
        <v>50</v>
      </c>
      <c r="E59" s="225">
        <v>53</v>
      </c>
      <c r="F59" s="225">
        <v>52</v>
      </c>
      <c r="G59" s="319">
        <v>55</v>
      </c>
      <c r="H59" s="225">
        <v>56</v>
      </c>
      <c r="I59" s="319">
        <v>57</v>
      </c>
    </row>
    <row r="60" spans="1:9" ht="19.5">
      <c r="A60" s="105" t="s">
        <v>360</v>
      </c>
      <c r="B60" s="63" t="s">
        <v>48</v>
      </c>
      <c r="C60" s="326">
        <v>150</v>
      </c>
      <c r="D60" s="326">
        <v>141</v>
      </c>
      <c r="E60" s="326">
        <v>148</v>
      </c>
      <c r="F60" s="326">
        <v>151</v>
      </c>
      <c r="G60" s="327">
        <v>150</v>
      </c>
      <c r="H60" s="326">
        <v>151</v>
      </c>
      <c r="I60" s="327">
        <v>153</v>
      </c>
    </row>
    <row r="61" spans="1:9" ht="37.5">
      <c r="A61" s="80" t="s">
        <v>371</v>
      </c>
      <c r="B61" s="63"/>
      <c r="C61" s="225">
        <v>13.3</v>
      </c>
      <c r="D61" s="225">
        <v>15</v>
      </c>
      <c r="E61" s="225">
        <v>16</v>
      </c>
      <c r="F61" s="225">
        <v>15</v>
      </c>
      <c r="G61" s="319">
        <v>17</v>
      </c>
      <c r="H61" s="225">
        <v>18</v>
      </c>
      <c r="I61" s="319">
        <v>19</v>
      </c>
    </row>
    <row r="62" spans="1:9" ht="18.75">
      <c r="A62" s="80" t="s">
        <v>341</v>
      </c>
      <c r="B62" s="63" t="s">
        <v>48</v>
      </c>
      <c r="C62" s="326">
        <v>964</v>
      </c>
      <c r="D62" s="326">
        <v>944</v>
      </c>
      <c r="E62" s="326">
        <v>851</v>
      </c>
      <c r="F62" s="326">
        <v>850</v>
      </c>
      <c r="G62" s="327">
        <v>900</v>
      </c>
      <c r="H62" s="326">
        <v>930</v>
      </c>
      <c r="I62" s="327">
        <v>950</v>
      </c>
    </row>
    <row r="63" spans="1:9" ht="39">
      <c r="A63" s="97" t="s">
        <v>8</v>
      </c>
      <c r="B63" s="67" t="s">
        <v>30</v>
      </c>
      <c r="C63" s="228">
        <v>92.5</v>
      </c>
      <c r="D63" s="228">
        <v>189.5</v>
      </c>
      <c r="E63" s="228">
        <v>209.9</v>
      </c>
      <c r="F63" s="228">
        <v>220.4</v>
      </c>
      <c r="G63" s="228">
        <v>220.8</v>
      </c>
      <c r="H63" s="228">
        <v>230.3</v>
      </c>
      <c r="I63" s="228">
        <v>240</v>
      </c>
    </row>
    <row r="64" spans="1:9" ht="18.75">
      <c r="A64" s="360" t="s">
        <v>426</v>
      </c>
      <c r="B64" s="361"/>
      <c r="C64" s="361"/>
      <c r="D64" s="361"/>
      <c r="E64" s="361"/>
      <c r="F64" s="361"/>
      <c r="G64" s="361"/>
      <c r="H64" s="361"/>
      <c r="I64" s="362"/>
    </row>
    <row r="65" spans="1:11" ht="19.5">
      <c r="A65" s="94" t="s">
        <v>427</v>
      </c>
      <c r="B65" s="69" t="s">
        <v>50</v>
      </c>
      <c r="C65" s="224">
        <v>42.3</v>
      </c>
      <c r="D65" s="227">
        <v>42</v>
      </c>
      <c r="E65" s="225">
        <v>41.9</v>
      </c>
      <c r="F65" s="225">
        <v>41.8</v>
      </c>
      <c r="G65" s="225">
        <v>41.7</v>
      </c>
      <c r="H65" s="225">
        <v>41.7</v>
      </c>
      <c r="I65" s="225">
        <v>41.6</v>
      </c>
    </row>
    <row r="66" spans="1:11" ht="39">
      <c r="A66" s="94" t="s">
        <v>365</v>
      </c>
      <c r="B66" s="69" t="s">
        <v>50</v>
      </c>
      <c r="C66" s="224">
        <v>13.5</v>
      </c>
      <c r="D66" s="227">
        <v>13.1</v>
      </c>
      <c r="E66" s="224">
        <v>13.3</v>
      </c>
      <c r="F66" s="224">
        <v>13.5</v>
      </c>
      <c r="G66" s="227">
        <v>13.4</v>
      </c>
      <c r="H66" s="224">
        <v>13.5</v>
      </c>
      <c r="I66" s="227">
        <v>13.6</v>
      </c>
    </row>
    <row r="67" spans="1:11" ht="19.5">
      <c r="A67" s="70" t="s">
        <v>51</v>
      </c>
      <c r="B67" s="63"/>
      <c r="C67" s="220"/>
      <c r="D67" s="225"/>
      <c r="E67" s="220"/>
      <c r="F67" s="318"/>
      <c r="G67" s="225"/>
      <c r="H67" s="318"/>
      <c r="I67" s="225"/>
    </row>
    <row r="68" spans="1:11" ht="18.75">
      <c r="A68" s="83" t="s">
        <v>263</v>
      </c>
      <c r="B68" s="63" t="s">
        <v>50</v>
      </c>
      <c r="C68" s="220"/>
      <c r="D68" s="225"/>
      <c r="E68" s="220"/>
      <c r="F68" s="220"/>
      <c r="G68" s="225"/>
      <c r="H68" s="220"/>
      <c r="I68" s="225"/>
    </row>
    <row r="69" spans="1:11" ht="18.75">
      <c r="A69" s="71" t="s">
        <v>285</v>
      </c>
      <c r="B69" s="63" t="s">
        <v>50</v>
      </c>
      <c r="C69" s="220">
        <v>0.2</v>
      </c>
      <c r="D69" s="225">
        <v>0.2</v>
      </c>
      <c r="E69" s="220">
        <v>0.3</v>
      </c>
      <c r="F69" s="220">
        <v>0.3</v>
      </c>
      <c r="G69" s="220">
        <v>0.3</v>
      </c>
      <c r="H69" s="220">
        <v>0.3</v>
      </c>
      <c r="I69" s="220">
        <v>0.3</v>
      </c>
      <c r="K69" s="296"/>
    </row>
    <row r="70" spans="1:11" ht="18.75">
      <c r="A70" s="84" t="s">
        <v>273</v>
      </c>
      <c r="B70" s="63" t="s">
        <v>50</v>
      </c>
      <c r="C70" s="220"/>
      <c r="D70" s="225"/>
      <c r="E70" s="220"/>
      <c r="F70" s="220"/>
      <c r="G70" s="220"/>
      <c r="H70" s="220"/>
      <c r="I70" s="220"/>
    </row>
    <row r="71" spans="1:11" ht="18.75">
      <c r="A71" s="84" t="s">
        <v>274</v>
      </c>
      <c r="B71" s="63" t="s">
        <v>50</v>
      </c>
      <c r="C71" s="220">
        <v>0.6</v>
      </c>
      <c r="D71" s="225">
        <v>0.4</v>
      </c>
      <c r="E71" s="220">
        <v>0.5</v>
      </c>
      <c r="F71" s="220">
        <v>0.5</v>
      </c>
      <c r="G71" s="220">
        <v>0.5</v>
      </c>
      <c r="H71" s="220">
        <v>0.5</v>
      </c>
      <c r="I71" s="220">
        <v>0.6</v>
      </c>
    </row>
    <row r="72" spans="1:11" ht="18.75">
      <c r="A72" s="84" t="s">
        <v>275</v>
      </c>
      <c r="B72" s="63" t="s">
        <v>50</v>
      </c>
      <c r="C72" s="220">
        <v>1.7</v>
      </c>
      <c r="D72" s="225">
        <v>1.7</v>
      </c>
      <c r="E72" s="220">
        <v>1.7</v>
      </c>
      <c r="F72" s="220">
        <v>1.7</v>
      </c>
      <c r="G72" s="220">
        <v>1.7</v>
      </c>
      <c r="H72" s="220">
        <v>1.7</v>
      </c>
      <c r="I72" s="220">
        <v>1.7</v>
      </c>
    </row>
    <row r="73" spans="1:11" ht="18.75">
      <c r="A73" s="84" t="s">
        <v>40</v>
      </c>
      <c r="B73" s="63" t="s">
        <v>50</v>
      </c>
      <c r="C73" s="220">
        <v>0.3</v>
      </c>
      <c r="D73" s="225">
        <v>0.4</v>
      </c>
      <c r="E73" s="220">
        <v>0.4</v>
      </c>
      <c r="F73" s="220">
        <v>0.4</v>
      </c>
      <c r="G73" s="220">
        <v>0.4</v>
      </c>
      <c r="H73" s="220">
        <v>0.4</v>
      </c>
      <c r="I73" s="220">
        <v>0.4</v>
      </c>
    </row>
    <row r="74" spans="1:11" ht="56.25">
      <c r="A74" s="72" t="s">
        <v>4</v>
      </c>
      <c r="B74" s="63" t="s">
        <v>50</v>
      </c>
      <c r="C74" s="220">
        <v>2.8</v>
      </c>
      <c r="D74" s="225">
        <v>2.6</v>
      </c>
      <c r="E74" s="220">
        <v>2.6</v>
      </c>
      <c r="F74" s="220">
        <v>2.7</v>
      </c>
      <c r="G74" s="220">
        <v>2.6</v>
      </c>
      <c r="H74" s="220">
        <v>2.7</v>
      </c>
      <c r="I74" s="220">
        <v>2.7</v>
      </c>
    </row>
    <row r="75" spans="1:11" ht="18.75">
      <c r="A75" s="84" t="s">
        <v>276</v>
      </c>
      <c r="B75" s="63" t="s">
        <v>50</v>
      </c>
      <c r="C75" s="220">
        <v>1</v>
      </c>
      <c r="D75" s="225">
        <v>1.3</v>
      </c>
      <c r="E75" s="220">
        <v>1.3</v>
      </c>
      <c r="F75" s="220">
        <v>1.3</v>
      </c>
      <c r="G75" s="220">
        <v>1.3</v>
      </c>
      <c r="H75" s="220">
        <v>1.3</v>
      </c>
      <c r="I75" s="220">
        <v>1.3</v>
      </c>
    </row>
    <row r="76" spans="1:11" ht="37.5">
      <c r="A76" s="72" t="s">
        <v>272</v>
      </c>
      <c r="B76" s="63" t="s">
        <v>50</v>
      </c>
      <c r="C76" s="220">
        <v>1.3</v>
      </c>
      <c r="D76" s="225">
        <v>1.4</v>
      </c>
      <c r="E76" s="220">
        <v>1.4</v>
      </c>
      <c r="F76" s="220">
        <v>1.4</v>
      </c>
      <c r="G76" s="220">
        <v>1.4</v>
      </c>
      <c r="H76" s="220">
        <v>1.4</v>
      </c>
      <c r="I76" s="220">
        <v>1.4</v>
      </c>
    </row>
    <row r="77" spans="1:11" ht="18.75">
      <c r="A77" s="84" t="s">
        <v>277</v>
      </c>
      <c r="B77" s="63" t="s">
        <v>50</v>
      </c>
      <c r="C77" s="220">
        <v>2.2000000000000002</v>
      </c>
      <c r="D77" s="225">
        <v>2</v>
      </c>
      <c r="E77" s="225">
        <v>2</v>
      </c>
      <c r="F77" s="225">
        <v>2</v>
      </c>
      <c r="G77" s="225">
        <v>2</v>
      </c>
      <c r="H77" s="225">
        <v>2</v>
      </c>
      <c r="I77" s="225">
        <v>2</v>
      </c>
    </row>
    <row r="78" spans="1:11" ht="18.75">
      <c r="A78" s="84" t="s">
        <v>278</v>
      </c>
      <c r="B78" s="63" t="s">
        <v>50</v>
      </c>
      <c r="C78" s="220">
        <v>1.7</v>
      </c>
      <c r="D78" s="225">
        <v>1.9</v>
      </c>
      <c r="E78" s="220">
        <v>1.9</v>
      </c>
      <c r="F78" s="220">
        <v>1.9</v>
      </c>
      <c r="G78" s="220">
        <v>1.9</v>
      </c>
      <c r="H78" s="220">
        <v>1.9</v>
      </c>
      <c r="I78" s="220">
        <v>1.9</v>
      </c>
    </row>
    <row r="79" spans="1:11" ht="37.5">
      <c r="A79" s="85" t="s">
        <v>279</v>
      </c>
      <c r="B79" s="63" t="s">
        <v>50</v>
      </c>
      <c r="C79" s="220">
        <v>1.4</v>
      </c>
      <c r="D79" s="225">
        <v>0.5</v>
      </c>
      <c r="E79" s="220">
        <v>0.5</v>
      </c>
      <c r="F79" s="220">
        <v>0.5</v>
      </c>
      <c r="G79" s="220">
        <v>0.5</v>
      </c>
      <c r="H79" s="220">
        <v>0.5</v>
      </c>
      <c r="I79" s="220">
        <v>0.5</v>
      </c>
    </row>
    <row r="80" spans="1:11" ht="18.75">
      <c r="A80" s="84" t="s">
        <v>281</v>
      </c>
      <c r="B80" s="63" t="s">
        <v>50</v>
      </c>
      <c r="C80" s="220">
        <v>0.3</v>
      </c>
      <c r="D80" s="225">
        <v>0.7</v>
      </c>
      <c r="E80" s="220">
        <v>0.7</v>
      </c>
      <c r="F80" s="220">
        <v>0.8</v>
      </c>
      <c r="G80" s="220">
        <v>0.8</v>
      </c>
      <c r="H80" s="220">
        <v>0.8</v>
      </c>
      <c r="I80" s="220">
        <v>0.8</v>
      </c>
    </row>
    <row r="81" spans="1:11" ht="54.75" customHeight="1">
      <c r="A81" s="86" t="s">
        <v>301</v>
      </c>
      <c r="B81" s="63" t="s">
        <v>50</v>
      </c>
      <c r="C81" s="220">
        <v>1.8</v>
      </c>
      <c r="D81" s="222">
        <v>1.62</v>
      </c>
      <c r="E81" s="222">
        <v>1.62</v>
      </c>
      <c r="F81" s="222">
        <v>1.62</v>
      </c>
      <c r="G81" s="222">
        <v>1.62</v>
      </c>
      <c r="H81" s="222">
        <v>1.62</v>
      </c>
      <c r="I81" s="222">
        <v>1.62</v>
      </c>
    </row>
    <row r="82" spans="1:11" ht="18.75">
      <c r="A82" s="87" t="s">
        <v>280</v>
      </c>
      <c r="B82" s="63"/>
      <c r="C82" s="220"/>
      <c r="D82" s="225"/>
      <c r="E82" s="225"/>
      <c r="F82" s="225"/>
      <c r="G82" s="225"/>
      <c r="H82" s="225"/>
      <c r="I82" s="225"/>
    </row>
    <row r="83" spans="1:11" ht="18.75">
      <c r="A83" s="88" t="s">
        <v>277</v>
      </c>
      <c r="B83" s="63" t="s">
        <v>50</v>
      </c>
      <c r="C83" s="220">
        <v>1.5</v>
      </c>
      <c r="D83" s="225">
        <v>1.4</v>
      </c>
      <c r="E83" s="225">
        <v>1.4</v>
      </c>
      <c r="F83" s="225">
        <v>1.4</v>
      </c>
      <c r="G83" s="225">
        <v>1.4</v>
      </c>
      <c r="H83" s="225">
        <v>1.4</v>
      </c>
      <c r="I83" s="225">
        <v>1.4</v>
      </c>
    </row>
    <row r="84" spans="1:11" ht="18.75">
      <c r="A84" s="62" t="s">
        <v>282</v>
      </c>
      <c r="B84" s="63" t="s">
        <v>50</v>
      </c>
      <c r="C84" s="220">
        <v>0.1</v>
      </c>
      <c r="D84" s="225">
        <v>0.1</v>
      </c>
      <c r="E84" s="225">
        <v>0.1</v>
      </c>
      <c r="F84" s="225">
        <v>0.1</v>
      </c>
      <c r="G84" s="225">
        <v>0.1</v>
      </c>
      <c r="H84" s="225">
        <v>0.1</v>
      </c>
      <c r="I84" s="225">
        <v>0.1</v>
      </c>
    </row>
    <row r="85" spans="1:11" ht="18.75">
      <c r="A85" s="62" t="s">
        <v>283</v>
      </c>
      <c r="B85" s="63" t="s">
        <v>50</v>
      </c>
      <c r="C85" s="220">
        <v>0.1</v>
      </c>
      <c r="D85" s="222">
        <v>0.02</v>
      </c>
      <c r="E85" s="222">
        <v>0.02</v>
      </c>
      <c r="F85" s="222">
        <v>0.02</v>
      </c>
      <c r="G85" s="222">
        <v>0.02</v>
      </c>
      <c r="H85" s="222">
        <v>0.02</v>
      </c>
      <c r="I85" s="222">
        <v>0.02</v>
      </c>
    </row>
    <row r="86" spans="1:11" ht="18.75">
      <c r="A86" s="62" t="s">
        <v>284</v>
      </c>
      <c r="B86" s="63" t="s">
        <v>49</v>
      </c>
      <c r="C86" s="220">
        <v>0.1</v>
      </c>
      <c r="D86" s="225">
        <v>0.1</v>
      </c>
      <c r="E86" s="225">
        <v>0.1</v>
      </c>
      <c r="F86" s="225">
        <v>0.1</v>
      </c>
      <c r="G86" s="225">
        <v>0.1</v>
      </c>
      <c r="H86" s="225">
        <v>0.1</v>
      </c>
      <c r="I86" s="225">
        <v>0.1</v>
      </c>
    </row>
    <row r="87" spans="1:11" ht="56.25">
      <c r="A87" s="89" t="s">
        <v>364</v>
      </c>
      <c r="B87" s="63" t="s">
        <v>50</v>
      </c>
      <c r="C87" s="220">
        <v>4.2</v>
      </c>
      <c r="D87" s="225">
        <v>4.9000000000000004</v>
      </c>
      <c r="E87" s="225">
        <f>SUM(E90:E97)</f>
        <v>5.4</v>
      </c>
      <c r="F87" s="225">
        <f t="shared" ref="F87:I87" si="12">SUM(F90:F97)</f>
        <v>5.4</v>
      </c>
      <c r="G87" s="225">
        <f t="shared" si="12"/>
        <v>5.4</v>
      </c>
      <c r="H87" s="225">
        <f t="shared" si="12"/>
        <v>5.6</v>
      </c>
      <c r="I87" s="225">
        <f t="shared" si="12"/>
        <v>5.7000000000000011</v>
      </c>
    </row>
    <row r="88" spans="1:11" ht="19.5">
      <c r="A88" s="70" t="s">
        <v>51</v>
      </c>
      <c r="B88" s="63"/>
      <c r="C88" s="220"/>
      <c r="D88" s="225"/>
      <c r="E88" s="220"/>
      <c r="F88" s="220"/>
      <c r="G88" s="225"/>
      <c r="H88" s="220"/>
      <c r="I88" s="225"/>
    </row>
    <row r="89" spans="1:11" ht="18.75">
      <c r="A89" s="90" t="s">
        <v>263</v>
      </c>
      <c r="B89" s="63" t="s">
        <v>50</v>
      </c>
      <c r="C89" s="220"/>
      <c r="D89" s="225"/>
      <c r="E89" s="220"/>
      <c r="F89" s="220"/>
      <c r="G89" s="225"/>
      <c r="H89" s="220"/>
      <c r="I89" s="225"/>
    </row>
    <row r="90" spans="1:11" ht="18.75">
      <c r="A90" s="91" t="s">
        <v>285</v>
      </c>
      <c r="B90" s="63" t="s">
        <v>49</v>
      </c>
      <c r="C90" s="220">
        <v>0.2</v>
      </c>
      <c r="D90" s="225">
        <v>0.2</v>
      </c>
      <c r="E90" s="225">
        <v>0.3</v>
      </c>
      <c r="F90" s="225">
        <v>0.3</v>
      </c>
      <c r="G90" s="225">
        <v>0.3</v>
      </c>
      <c r="H90" s="225">
        <v>0.3</v>
      </c>
      <c r="I90" s="225">
        <v>0.3</v>
      </c>
      <c r="K90" s="296"/>
    </row>
    <row r="91" spans="1:11" ht="18.75">
      <c r="A91" s="92" t="s">
        <v>273</v>
      </c>
      <c r="B91" s="63" t="s">
        <v>50</v>
      </c>
      <c r="C91" s="220"/>
      <c r="D91" s="225"/>
      <c r="E91" s="225"/>
      <c r="F91" s="225"/>
      <c r="G91" s="225"/>
      <c r="H91" s="225"/>
      <c r="I91" s="225"/>
    </row>
    <row r="92" spans="1:11" ht="18.75">
      <c r="A92" s="92" t="s">
        <v>274</v>
      </c>
      <c r="B92" s="63" t="s">
        <v>50</v>
      </c>
      <c r="C92" s="220">
        <v>0.3</v>
      </c>
      <c r="D92" s="225">
        <v>0.3</v>
      </c>
      <c r="E92" s="225">
        <v>0.4</v>
      </c>
      <c r="F92" s="225">
        <v>0.4</v>
      </c>
      <c r="G92" s="225">
        <v>0.4</v>
      </c>
      <c r="H92" s="225">
        <v>0.4</v>
      </c>
      <c r="I92" s="225">
        <v>0.4</v>
      </c>
    </row>
    <row r="93" spans="1:11" ht="24" customHeight="1">
      <c r="A93" s="73" t="s">
        <v>275</v>
      </c>
      <c r="B93" s="63" t="s">
        <v>50</v>
      </c>
      <c r="C93" s="220">
        <v>0.1</v>
      </c>
      <c r="D93" s="225">
        <v>0.7</v>
      </c>
      <c r="E93" s="225">
        <v>0.7</v>
      </c>
      <c r="F93" s="225">
        <v>0.7</v>
      </c>
      <c r="G93" s="225">
        <v>0.7</v>
      </c>
      <c r="H93" s="225">
        <v>0.7</v>
      </c>
      <c r="I93" s="225">
        <v>0.7</v>
      </c>
    </row>
    <row r="94" spans="1:11" ht="18.75">
      <c r="A94" s="92" t="s">
        <v>40</v>
      </c>
      <c r="B94" s="63" t="s">
        <v>49</v>
      </c>
      <c r="C94" s="220">
        <v>0.1</v>
      </c>
      <c r="D94" s="225">
        <v>0.1</v>
      </c>
      <c r="E94" s="225">
        <v>0.1</v>
      </c>
      <c r="F94" s="225">
        <v>0.1</v>
      </c>
      <c r="G94" s="225">
        <v>0.1</v>
      </c>
      <c r="H94" s="225">
        <v>0.1</v>
      </c>
      <c r="I94" s="225">
        <v>0.1</v>
      </c>
    </row>
    <row r="95" spans="1:11" ht="18.75">
      <c r="A95" s="93" t="s">
        <v>44</v>
      </c>
      <c r="B95" s="63" t="s">
        <v>49</v>
      </c>
      <c r="C95" s="220">
        <v>2.8</v>
      </c>
      <c r="D95" s="225">
        <v>2.4</v>
      </c>
      <c r="E95" s="225">
        <v>2.5</v>
      </c>
      <c r="F95" s="225">
        <v>2.5</v>
      </c>
      <c r="G95" s="225">
        <v>2.5</v>
      </c>
      <c r="H95" s="225">
        <v>2.6</v>
      </c>
      <c r="I95" s="225">
        <v>2.7</v>
      </c>
    </row>
    <row r="96" spans="1:11" ht="18.75">
      <c r="A96" s="92" t="s">
        <v>276</v>
      </c>
      <c r="B96" s="63" t="s">
        <v>49</v>
      </c>
      <c r="C96" s="220">
        <v>0.1</v>
      </c>
      <c r="D96" s="225">
        <v>0.3</v>
      </c>
      <c r="E96" s="225">
        <v>0.4</v>
      </c>
      <c r="F96" s="225">
        <v>0.4</v>
      </c>
      <c r="G96" s="225">
        <v>0.4</v>
      </c>
      <c r="H96" s="225">
        <v>0.4</v>
      </c>
      <c r="I96" s="225">
        <v>0.4</v>
      </c>
    </row>
    <row r="97" spans="1:9" ht="18.75">
      <c r="A97" s="92" t="s">
        <v>281</v>
      </c>
      <c r="B97" s="63" t="s">
        <v>49</v>
      </c>
      <c r="C97" s="220">
        <v>0.6</v>
      </c>
      <c r="D97" s="225">
        <v>0.9</v>
      </c>
      <c r="E97" s="225">
        <v>1</v>
      </c>
      <c r="F97" s="225">
        <v>1</v>
      </c>
      <c r="G97" s="225">
        <v>1</v>
      </c>
      <c r="H97" s="225">
        <v>1.1000000000000001</v>
      </c>
      <c r="I97" s="225">
        <v>1.1000000000000001</v>
      </c>
    </row>
    <row r="98" spans="1:9" ht="39">
      <c r="A98" s="74" t="s">
        <v>431</v>
      </c>
      <c r="B98" s="63" t="s">
        <v>32</v>
      </c>
      <c r="C98" s="220">
        <v>3.3</v>
      </c>
      <c r="D98" s="225">
        <v>3.9</v>
      </c>
      <c r="E98" s="220">
        <v>4.2</v>
      </c>
      <c r="F98" s="220">
        <v>3.9</v>
      </c>
      <c r="G98" s="319">
        <v>4</v>
      </c>
      <c r="H98" s="220">
        <v>3.4</v>
      </c>
      <c r="I98" s="319">
        <v>3.2</v>
      </c>
    </row>
    <row r="99" spans="1:9" ht="58.5">
      <c r="A99" s="70" t="s">
        <v>368</v>
      </c>
      <c r="B99" s="63" t="s">
        <v>33</v>
      </c>
      <c r="C99" s="220">
        <v>27616.5</v>
      </c>
      <c r="D99" s="220">
        <v>28316.1</v>
      </c>
      <c r="E99" s="225">
        <v>27729</v>
      </c>
      <c r="F99" s="225">
        <v>29226.400000000001</v>
      </c>
      <c r="G99" s="225">
        <v>29115.5</v>
      </c>
      <c r="H99" s="225">
        <f>F99*1.048</f>
        <v>30629.267200000002</v>
      </c>
      <c r="I99" s="225">
        <v>31854.400000000001</v>
      </c>
    </row>
    <row r="100" spans="1:9" ht="19.5">
      <c r="A100" s="70" t="s">
        <v>51</v>
      </c>
      <c r="B100" s="63"/>
      <c r="C100" s="220"/>
      <c r="D100" s="220"/>
      <c r="E100" s="220"/>
      <c r="F100" s="318"/>
      <c r="G100" s="225"/>
      <c r="H100" s="318"/>
      <c r="I100" s="225"/>
    </row>
    <row r="101" spans="1:9" ht="18.75">
      <c r="A101" s="83" t="s">
        <v>263</v>
      </c>
      <c r="B101" s="63" t="s">
        <v>33</v>
      </c>
      <c r="C101" s="220"/>
      <c r="D101" s="220"/>
      <c r="E101" s="220"/>
      <c r="F101" s="220"/>
      <c r="G101" s="225"/>
      <c r="H101" s="220"/>
      <c r="I101" s="225"/>
    </row>
    <row r="102" spans="1:9" ht="18.75">
      <c r="A102" s="72" t="s">
        <v>285</v>
      </c>
      <c r="B102" s="63" t="s">
        <v>33</v>
      </c>
      <c r="C102" s="220">
        <v>21487.4</v>
      </c>
      <c r="D102" s="225">
        <v>27277</v>
      </c>
      <c r="E102" s="225">
        <f t="shared" ref="E102:E120" si="13">D102*1.075</f>
        <v>29322.774999999998</v>
      </c>
      <c r="F102" s="225">
        <f t="shared" ref="F102:F120" si="14">E102*1.055</f>
        <v>30935.527624999995</v>
      </c>
      <c r="G102" s="225">
        <f t="shared" ref="G102:G120" si="15">E102*1.051</f>
        <v>30818.236524999997</v>
      </c>
      <c r="H102" s="225">
        <f t="shared" ref="H102:H120" si="16">F102*1.048</f>
        <v>32420.432950999995</v>
      </c>
      <c r="I102" s="225">
        <f t="shared" ref="I102:I120" si="17">H102*1.043</f>
        <v>33814.511567892994</v>
      </c>
    </row>
    <row r="103" spans="1:9" ht="18.75">
      <c r="A103" s="84" t="s">
        <v>273</v>
      </c>
      <c r="B103" s="63" t="s">
        <v>33</v>
      </c>
      <c r="C103" s="220"/>
      <c r="D103" s="220"/>
      <c r="E103" s="225"/>
      <c r="F103" s="225"/>
      <c r="G103" s="225"/>
      <c r="H103" s="225"/>
      <c r="I103" s="225"/>
    </row>
    <row r="104" spans="1:9" ht="18.75">
      <c r="A104" s="84" t="s">
        <v>274</v>
      </c>
      <c r="B104" s="63" t="s">
        <v>33</v>
      </c>
      <c r="C104" s="220">
        <v>17265.599999999999</v>
      </c>
      <c r="D104" s="220">
        <v>18702.8</v>
      </c>
      <c r="E104" s="225">
        <f t="shared" si="13"/>
        <v>20105.509999999998</v>
      </c>
      <c r="F104" s="225">
        <f t="shared" si="14"/>
        <v>21211.313049999997</v>
      </c>
      <c r="G104" s="225">
        <f t="shared" si="15"/>
        <v>21130.891009999996</v>
      </c>
      <c r="H104" s="225">
        <f t="shared" si="16"/>
        <v>22229.456076399998</v>
      </c>
      <c r="I104" s="225">
        <f t="shared" si="17"/>
        <v>23185.322687685195</v>
      </c>
    </row>
    <row r="105" spans="1:9" ht="18.75">
      <c r="A105" s="84" t="s">
        <v>275</v>
      </c>
      <c r="B105" s="63" t="s">
        <v>33</v>
      </c>
      <c r="C105" s="220">
        <v>24645.4</v>
      </c>
      <c r="D105" s="220">
        <v>25975</v>
      </c>
      <c r="E105" s="225">
        <f t="shared" si="13"/>
        <v>27923.125</v>
      </c>
      <c r="F105" s="225">
        <f t="shared" si="14"/>
        <v>29458.896874999999</v>
      </c>
      <c r="G105" s="225">
        <f t="shared" si="15"/>
        <v>29347.204374999998</v>
      </c>
      <c r="H105" s="225">
        <f t="shared" si="16"/>
        <v>30872.923924999999</v>
      </c>
      <c r="I105" s="225">
        <f t="shared" si="17"/>
        <v>32200.459653774997</v>
      </c>
    </row>
    <row r="106" spans="1:9" ht="18.75">
      <c r="A106" s="84" t="s">
        <v>40</v>
      </c>
      <c r="B106" s="63" t="s">
        <v>33</v>
      </c>
      <c r="C106" s="220">
        <v>40689.300000000003</v>
      </c>
      <c r="D106" s="220">
        <v>47366.1</v>
      </c>
      <c r="E106" s="225">
        <f t="shared" si="13"/>
        <v>50918.557499999995</v>
      </c>
      <c r="F106" s="225">
        <f t="shared" si="14"/>
        <v>53719.078162499995</v>
      </c>
      <c r="G106" s="225">
        <f t="shared" si="15"/>
        <v>53515.40393249999</v>
      </c>
      <c r="H106" s="225">
        <f t="shared" si="16"/>
        <v>56297.5939143</v>
      </c>
      <c r="I106" s="225">
        <f t="shared" si="17"/>
        <v>58718.390452614898</v>
      </c>
    </row>
    <row r="107" spans="1:9" ht="56.25">
      <c r="A107" s="93" t="s">
        <v>4</v>
      </c>
      <c r="B107" s="63" t="s">
        <v>33</v>
      </c>
      <c r="C107" s="220">
        <v>18077.2</v>
      </c>
      <c r="D107" s="220">
        <v>20819.2</v>
      </c>
      <c r="E107" s="225">
        <f t="shared" si="13"/>
        <v>22380.639999999999</v>
      </c>
      <c r="F107" s="225">
        <f t="shared" si="14"/>
        <v>23611.575199999999</v>
      </c>
      <c r="G107" s="225">
        <f t="shared" si="15"/>
        <v>23522.052639999998</v>
      </c>
      <c r="H107" s="225">
        <f t="shared" si="16"/>
        <v>24744.930809599999</v>
      </c>
      <c r="I107" s="225">
        <f t="shared" si="17"/>
        <v>25808.962834412796</v>
      </c>
    </row>
    <row r="108" spans="1:9" ht="18.75">
      <c r="A108" s="84" t="s">
        <v>276</v>
      </c>
      <c r="B108" s="63" t="s">
        <v>33</v>
      </c>
      <c r="C108" s="220">
        <v>32179.599999999999</v>
      </c>
      <c r="D108" s="220">
        <v>33906.5</v>
      </c>
      <c r="E108" s="225">
        <f t="shared" si="13"/>
        <v>36449.487499999996</v>
      </c>
      <c r="F108" s="225">
        <f t="shared" si="14"/>
        <v>38454.209312499996</v>
      </c>
      <c r="G108" s="225">
        <f t="shared" si="15"/>
        <v>38308.411362499995</v>
      </c>
      <c r="H108" s="225">
        <f t="shared" si="16"/>
        <v>40300.0113595</v>
      </c>
      <c r="I108" s="225">
        <f t="shared" si="17"/>
        <v>42032.911847958494</v>
      </c>
    </row>
    <row r="109" spans="1:9" ht="37.5">
      <c r="A109" s="72" t="s">
        <v>272</v>
      </c>
      <c r="B109" s="63" t="s">
        <v>33</v>
      </c>
      <c r="C109" s="220">
        <v>44878.3</v>
      </c>
      <c r="D109" s="220">
        <v>44258.9</v>
      </c>
      <c r="E109" s="225">
        <f t="shared" si="13"/>
        <v>47578.317499999997</v>
      </c>
      <c r="F109" s="225">
        <f t="shared" si="14"/>
        <v>50195.124962499991</v>
      </c>
      <c r="G109" s="225">
        <f t="shared" si="15"/>
        <v>50004.811692499992</v>
      </c>
      <c r="H109" s="225">
        <f t="shared" si="16"/>
        <v>52604.490960699994</v>
      </c>
      <c r="I109" s="225">
        <f t="shared" si="17"/>
        <v>54866.484072010091</v>
      </c>
    </row>
    <row r="110" spans="1:9" ht="18.75">
      <c r="A110" s="84" t="s">
        <v>277</v>
      </c>
      <c r="B110" s="63" t="s">
        <v>33</v>
      </c>
      <c r="C110" s="220">
        <v>20522.099999999999</v>
      </c>
      <c r="D110" s="220">
        <v>21602.2</v>
      </c>
      <c r="E110" s="225">
        <f t="shared" si="13"/>
        <v>23222.365000000002</v>
      </c>
      <c r="F110" s="225">
        <f t="shared" si="14"/>
        <v>24499.595075000001</v>
      </c>
      <c r="G110" s="225">
        <f t="shared" si="15"/>
        <v>24406.705614999999</v>
      </c>
      <c r="H110" s="225">
        <f t="shared" si="16"/>
        <v>25675.575638600003</v>
      </c>
      <c r="I110" s="225">
        <f t="shared" si="17"/>
        <v>26779.625391059802</v>
      </c>
    </row>
    <row r="111" spans="1:9" ht="18.75">
      <c r="A111" s="84" t="s">
        <v>278</v>
      </c>
      <c r="B111" s="63" t="s">
        <v>33</v>
      </c>
      <c r="C111" s="220">
        <v>21974.1</v>
      </c>
      <c r="D111" s="220">
        <v>21282.2</v>
      </c>
      <c r="E111" s="225">
        <f t="shared" si="13"/>
        <v>22878.365000000002</v>
      </c>
      <c r="F111" s="225">
        <f t="shared" si="14"/>
        <v>24136.675074999999</v>
      </c>
      <c r="G111" s="225">
        <f t="shared" si="15"/>
        <v>24045.161615000001</v>
      </c>
      <c r="H111" s="225">
        <f t="shared" si="16"/>
        <v>25295.2354786</v>
      </c>
      <c r="I111" s="225">
        <f t="shared" si="17"/>
        <v>26382.930604179797</v>
      </c>
    </row>
    <row r="112" spans="1:9" ht="37.5">
      <c r="A112" s="85" t="s">
        <v>279</v>
      </c>
      <c r="B112" s="63" t="s">
        <v>33</v>
      </c>
      <c r="C112" s="220">
        <v>17249.900000000001</v>
      </c>
      <c r="D112" s="220">
        <v>18221.099999999999</v>
      </c>
      <c r="E112" s="225">
        <f t="shared" si="13"/>
        <v>19587.682499999999</v>
      </c>
      <c r="F112" s="225">
        <f t="shared" si="14"/>
        <v>20665.005037499999</v>
      </c>
      <c r="G112" s="225">
        <f t="shared" si="15"/>
        <v>20586.654307499997</v>
      </c>
      <c r="H112" s="225">
        <f t="shared" si="16"/>
        <v>21656.925279300001</v>
      </c>
      <c r="I112" s="225">
        <f t="shared" si="17"/>
        <v>22588.173066309901</v>
      </c>
    </row>
    <row r="113" spans="1:14" ht="18.75">
      <c r="A113" s="84" t="s">
        <v>281</v>
      </c>
      <c r="B113" s="63" t="s">
        <v>33</v>
      </c>
      <c r="C113" s="220">
        <v>20353.099999999999</v>
      </c>
      <c r="D113" s="223">
        <v>22544.5</v>
      </c>
      <c r="E113" s="225">
        <f t="shared" si="13"/>
        <v>24235.337499999998</v>
      </c>
      <c r="F113" s="225">
        <f t="shared" si="14"/>
        <v>25568.281062499995</v>
      </c>
      <c r="G113" s="225">
        <f t="shared" si="15"/>
        <v>25471.339712499997</v>
      </c>
      <c r="H113" s="225">
        <f t="shared" si="16"/>
        <v>26795.558553499995</v>
      </c>
      <c r="I113" s="225">
        <f t="shared" si="17"/>
        <v>27947.767571300494</v>
      </c>
    </row>
    <row r="114" spans="1:14" ht="58.9" customHeight="1">
      <c r="A114" s="86" t="s">
        <v>475</v>
      </c>
      <c r="B114" s="63" t="s">
        <v>33</v>
      </c>
      <c r="C114" s="225">
        <v>25060</v>
      </c>
      <c r="D114" s="329">
        <v>26508.47</v>
      </c>
      <c r="E114" s="328">
        <f t="shared" si="13"/>
        <v>28496.605250000001</v>
      </c>
      <c r="F114" s="225">
        <f t="shared" si="14"/>
        <v>30063.91853875</v>
      </c>
      <c r="G114" s="225">
        <f t="shared" si="15"/>
        <v>29949.932117749999</v>
      </c>
      <c r="H114" s="225">
        <f t="shared" si="16"/>
        <v>31506.98662861</v>
      </c>
      <c r="I114" s="225">
        <f t="shared" si="17"/>
        <v>32861.787053640226</v>
      </c>
    </row>
    <row r="115" spans="1:14" ht="18.75">
      <c r="A115" s="87" t="s">
        <v>474</v>
      </c>
      <c r="B115" s="63"/>
      <c r="C115" s="220"/>
      <c r="D115" s="330"/>
      <c r="E115" s="328"/>
      <c r="F115" s="225"/>
      <c r="G115" s="225"/>
      <c r="H115" s="225"/>
      <c r="I115" s="225"/>
    </row>
    <row r="116" spans="1:14" ht="18.75">
      <c r="A116" s="88" t="s">
        <v>277</v>
      </c>
      <c r="B116" s="63" t="s">
        <v>33</v>
      </c>
      <c r="C116" s="220">
        <v>19124.599999999999</v>
      </c>
      <c r="D116" s="329">
        <v>20229.900000000001</v>
      </c>
      <c r="E116" s="328">
        <f t="shared" si="13"/>
        <v>21747.142500000002</v>
      </c>
      <c r="F116" s="225">
        <f t="shared" si="14"/>
        <v>22943.235337500002</v>
      </c>
      <c r="G116" s="225">
        <f t="shared" si="15"/>
        <v>22856.246767500001</v>
      </c>
      <c r="H116" s="225">
        <f t="shared" si="16"/>
        <v>24044.510633700003</v>
      </c>
      <c r="I116" s="225">
        <f t="shared" si="17"/>
        <v>25078.4245909491</v>
      </c>
    </row>
    <row r="117" spans="1:14" ht="18.75">
      <c r="A117" s="62" t="s">
        <v>282</v>
      </c>
      <c r="B117" s="63" t="s">
        <v>33</v>
      </c>
      <c r="C117" s="220">
        <v>19485.400000000001</v>
      </c>
      <c r="D117" s="329">
        <v>28310.2</v>
      </c>
      <c r="E117" s="328">
        <f t="shared" si="13"/>
        <v>30433.465</v>
      </c>
      <c r="F117" s="225">
        <f t="shared" si="14"/>
        <v>32107.305574999998</v>
      </c>
      <c r="G117" s="225">
        <f t="shared" si="15"/>
        <v>31985.571714999998</v>
      </c>
      <c r="H117" s="225">
        <f t="shared" si="16"/>
        <v>33648.456242599997</v>
      </c>
      <c r="I117" s="225">
        <f t="shared" si="17"/>
        <v>35095.339861031796</v>
      </c>
    </row>
    <row r="118" spans="1:14" ht="18.75">
      <c r="A118" s="62" t="s">
        <v>283</v>
      </c>
      <c r="B118" s="63" t="s">
        <v>33</v>
      </c>
      <c r="C118" s="220"/>
      <c r="D118" s="329">
        <v>22176.3</v>
      </c>
      <c r="E118" s="328">
        <f t="shared" si="13"/>
        <v>23839.522499999999</v>
      </c>
      <c r="F118" s="225">
        <f t="shared" si="14"/>
        <v>25150.696237499997</v>
      </c>
      <c r="G118" s="225">
        <f t="shared" si="15"/>
        <v>25055.338147499999</v>
      </c>
      <c r="H118" s="225">
        <f t="shared" si="16"/>
        <v>26357.929656899996</v>
      </c>
      <c r="I118" s="225">
        <f t="shared" si="17"/>
        <v>27491.320632146693</v>
      </c>
    </row>
    <row r="119" spans="1:14" ht="18.75">
      <c r="A119" s="62" t="s">
        <v>284</v>
      </c>
      <c r="B119" s="63" t="s">
        <v>33</v>
      </c>
      <c r="C119" s="225">
        <v>36570</v>
      </c>
      <c r="D119" s="329">
        <v>35608.71</v>
      </c>
      <c r="E119" s="328">
        <f t="shared" si="13"/>
        <v>38279.363249999995</v>
      </c>
      <c r="F119" s="225">
        <f t="shared" si="14"/>
        <v>40384.728228749991</v>
      </c>
      <c r="G119" s="225">
        <f t="shared" si="15"/>
        <v>40231.610775749992</v>
      </c>
      <c r="H119" s="225">
        <f t="shared" si="16"/>
        <v>42323.195183729993</v>
      </c>
      <c r="I119" s="225">
        <f t="shared" si="17"/>
        <v>44143.092576630377</v>
      </c>
    </row>
    <row r="120" spans="1:14" ht="60" customHeight="1">
      <c r="A120" s="106" t="s">
        <v>361</v>
      </c>
      <c r="B120" s="63" t="s">
        <v>33</v>
      </c>
      <c r="C120" s="220">
        <v>11988.9</v>
      </c>
      <c r="D120" s="321">
        <v>13847.2</v>
      </c>
      <c r="E120" s="225">
        <f t="shared" si="13"/>
        <v>14885.74</v>
      </c>
      <c r="F120" s="225">
        <f t="shared" si="14"/>
        <v>15704.455699999999</v>
      </c>
      <c r="G120" s="225">
        <f t="shared" si="15"/>
        <v>15644.912739999998</v>
      </c>
      <c r="H120" s="225">
        <f t="shared" si="16"/>
        <v>16458.269573599999</v>
      </c>
      <c r="I120" s="225">
        <f t="shared" si="17"/>
        <v>17165.975165264797</v>
      </c>
    </row>
    <row r="121" spans="1:14" ht="42.75" customHeight="1">
      <c r="A121" s="109" t="s">
        <v>366</v>
      </c>
      <c r="B121" s="63" t="s">
        <v>30</v>
      </c>
      <c r="C121" s="225">
        <v>3291</v>
      </c>
      <c r="D121" s="225">
        <v>3314</v>
      </c>
      <c r="E121" s="225">
        <v>3562.6</v>
      </c>
      <c r="F121" s="225">
        <v>3755</v>
      </c>
      <c r="G121" s="225">
        <v>3740.7</v>
      </c>
      <c r="H121" s="225">
        <v>3935.2</v>
      </c>
      <c r="I121" s="225">
        <v>4092.6</v>
      </c>
    </row>
    <row r="122" spans="1:14" ht="18.75">
      <c r="A122" s="110" t="s">
        <v>51</v>
      </c>
      <c r="B122" s="63"/>
      <c r="C122" s="220"/>
      <c r="D122" s="220"/>
      <c r="E122" s="220"/>
      <c r="F122" s="220"/>
      <c r="G122" s="225"/>
      <c r="H122" s="220"/>
      <c r="I122" s="225"/>
    </row>
    <row r="123" spans="1:14" ht="37.5">
      <c r="A123" s="110" t="s">
        <v>367</v>
      </c>
      <c r="B123" s="63" t="s">
        <v>30</v>
      </c>
      <c r="C123" s="225">
        <f>C120*C87*12/1000</f>
        <v>604.24055999999996</v>
      </c>
      <c r="D123" s="225">
        <f>D120*D87*12/1000</f>
        <v>814.21536000000015</v>
      </c>
      <c r="E123" s="225">
        <f t="shared" ref="E123:F125" si="18">E121/D121*D123</f>
        <v>875.29379648038639</v>
      </c>
      <c r="F123" s="225">
        <f t="shared" si="18"/>
        <v>922.56447700663875</v>
      </c>
      <c r="G123" s="225">
        <f>G121/E121*E123</f>
        <v>919.051115616174</v>
      </c>
      <c r="H123" s="225">
        <f>H121/F121*F123</f>
        <v>966.83774431864833</v>
      </c>
      <c r="I123" s="225">
        <f>I121/H121*H123</f>
        <v>1005.5092885745325</v>
      </c>
    </row>
    <row r="124" spans="1:14" ht="37.5">
      <c r="A124" s="110" t="s">
        <v>372</v>
      </c>
      <c r="B124" s="63" t="s">
        <v>30</v>
      </c>
      <c r="C124" s="220"/>
      <c r="D124" s="220"/>
      <c r="E124" s="220"/>
      <c r="F124" s="220"/>
      <c r="G124" s="225"/>
      <c r="H124" s="220"/>
      <c r="I124" s="225"/>
    </row>
    <row r="125" spans="1:14" ht="37.5">
      <c r="A125" s="110" t="s">
        <v>432</v>
      </c>
      <c r="B125" s="63" t="s">
        <v>30</v>
      </c>
      <c r="C125" s="220">
        <v>541.29999999999995</v>
      </c>
      <c r="D125" s="225">
        <v>486.7</v>
      </c>
      <c r="E125" s="225">
        <f t="shared" si="18"/>
        <v>523.20984308992149</v>
      </c>
      <c r="F125" s="225">
        <f t="shared" si="18"/>
        <v>551.46605310802659</v>
      </c>
      <c r="G125" s="225">
        <f>G123/E123*E125</f>
        <v>549.36592939046466</v>
      </c>
      <c r="H125" s="225">
        <f>H123/F123*F125</f>
        <v>577.93054918527457</v>
      </c>
      <c r="I125" s="225">
        <f>I123/H123*H125</f>
        <v>601.04659625829811</v>
      </c>
    </row>
    <row r="126" spans="1:14" ht="18.75">
      <c r="A126" s="33" t="s">
        <v>52</v>
      </c>
      <c r="B126" s="63" t="s">
        <v>30</v>
      </c>
      <c r="C126" s="220"/>
      <c r="D126" s="220"/>
      <c r="E126" s="220"/>
      <c r="F126" s="220"/>
      <c r="G126" s="225"/>
      <c r="H126" s="220"/>
      <c r="I126" s="225"/>
    </row>
    <row r="127" spans="1:14" ht="18.75">
      <c r="A127" s="33" t="s">
        <v>9</v>
      </c>
      <c r="B127" s="63" t="s">
        <v>30</v>
      </c>
      <c r="C127" s="220">
        <v>1618.3</v>
      </c>
      <c r="D127" s="220">
        <v>1878.2</v>
      </c>
      <c r="E127" s="220">
        <v>1861.2</v>
      </c>
      <c r="F127" s="225">
        <f>F128-F121</f>
        <v>2004.3999999999996</v>
      </c>
      <c r="G127" s="225">
        <f t="shared" ref="G127:I127" si="19">G128-G121</f>
        <v>1996.9000000000005</v>
      </c>
      <c r="H127" s="225">
        <f t="shared" si="19"/>
        <v>2100.6999999999998</v>
      </c>
      <c r="I127" s="225">
        <f t="shared" si="19"/>
        <v>2180.7000000000003</v>
      </c>
    </row>
    <row r="128" spans="1:14" ht="31.5">
      <c r="A128" s="178" t="s">
        <v>453</v>
      </c>
      <c r="B128" s="67" t="s">
        <v>30</v>
      </c>
      <c r="C128" s="223">
        <v>4946.1000000000004</v>
      </c>
      <c r="D128" s="223">
        <v>5230.3999999999996</v>
      </c>
      <c r="E128" s="223">
        <v>5464.4</v>
      </c>
      <c r="F128" s="223">
        <v>5759.4</v>
      </c>
      <c r="G128" s="228">
        <v>5737.6</v>
      </c>
      <c r="H128" s="223">
        <v>6035.9</v>
      </c>
      <c r="I128" s="228">
        <v>6273.3</v>
      </c>
      <c r="L128" s="296"/>
      <c r="N128" t="s">
        <v>477</v>
      </c>
    </row>
    <row r="129" spans="1:12" ht="18.75">
      <c r="A129" s="360" t="s">
        <v>471</v>
      </c>
      <c r="B129" s="361"/>
      <c r="C129" s="361"/>
      <c r="D129" s="361"/>
      <c r="E129" s="361"/>
      <c r="F129" s="361"/>
      <c r="G129" s="361"/>
      <c r="H129" s="361"/>
      <c r="I129" s="362"/>
    </row>
    <row r="130" spans="1:12" ht="39">
      <c r="A130" s="179" t="s">
        <v>460</v>
      </c>
      <c r="B130" s="67" t="s">
        <v>30</v>
      </c>
      <c r="C130" s="226">
        <v>176.2</v>
      </c>
      <c r="D130" s="226">
        <v>169.8</v>
      </c>
      <c r="E130" s="226">
        <v>177.6</v>
      </c>
      <c r="F130" s="226">
        <v>181.8</v>
      </c>
      <c r="G130" s="226">
        <v>183.8</v>
      </c>
      <c r="H130" s="226">
        <v>191.1</v>
      </c>
      <c r="I130" s="226">
        <v>194.2</v>
      </c>
    </row>
    <row r="131" spans="1:12" ht="18.75">
      <c r="A131" s="110" t="s">
        <v>51</v>
      </c>
      <c r="B131" s="67" t="s">
        <v>30</v>
      </c>
      <c r="C131" s="227"/>
      <c r="D131" s="227"/>
      <c r="E131" s="227"/>
      <c r="F131" s="227"/>
      <c r="G131" s="227"/>
      <c r="H131" s="227"/>
      <c r="I131" s="227"/>
    </row>
    <row r="132" spans="1:12" ht="18.75">
      <c r="A132" s="33" t="s">
        <v>458</v>
      </c>
      <c r="B132" s="67" t="s">
        <v>30</v>
      </c>
      <c r="C132" s="225">
        <v>109.1</v>
      </c>
      <c r="D132" s="225">
        <v>111.1</v>
      </c>
      <c r="E132" s="225">
        <v>109.1</v>
      </c>
      <c r="F132" s="225">
        <v>111.9</v>
      </c>
      <c r="G132" s="225">
        <v>113</v>
      </c>
      <c r="H132" s="225">
        <v>118.3</v>
      </c>
      <c r="I132" s="225">
        <v>123.5</v>
      </c>
    </row>
    <row r="133" spans="1:12" ht="18.75">
      <c r="A133" s="33" t="s">
        <v>459</v>
      </c>
      <c r="B133" s="67"/>
      <c r="C133" s="225"/>
      <c r="D133" s="225"/>
      <c r="E133" s="225"/>
      <c r="F133" s="225"/>
      <c r="G133" s="225"/>
      <c r="H133" s="225"/>
      <c r="I133" s="225"/>
    </row>
    <row r="134" spans="1:12" ht="18.75">
      <c r="A134" s="193" t="s">
        <v>454</v>
      </c>
      <c r="B134" s="67" t="s">
        <v>30</v>
      </c>
      <c r="C134" s="225">
        <v>32.799999999999997</v>
      </c>
      <c r="D134" s="225">
        <v>21.5</v>
      </c>
      <c r="E134" s="225">
        <v>30.4</v>
      </c>
      <c r="F134" s="225">
        <v>30.5</v>
      </c>
      <c r="G134" s="225">
        <v>30.5</v>
      </c>
      <c r="H134" s="225">
        <v>32</v>
      </c>
      <c r="I134" s="225">
        <v>32</v>
      </c>
    </row>
    <row r="135" spans="1:12" ht="31.5">
      <c r="A135" s="187" t="s">
        <v>476</v>
      </c>
      <c r="B135" s="67" t="s">
        <v>30</v>
      </c>
      <c r="C135" s="225">
        <v>3998</v>
      </c>
      <c r="D135" s="225"/>
      <c r="E135" s="225"/>
      <c r="F135" s="225"/>
      <c r="G135" s="225"/>
      <c r="H135" s="225"/>
      <c r="I135" s="225"/>
    </row>
    <row r="136" spans="1:12" ht="18.75">
      <c r="A136" s="187" t="s">
        <v>473</v>
      </c>
      <c r="B136" s="67" t="s">
        <v>30</v>
      </c>
      <c r="C136" s="225">
        <v>36.6</v>
      </c>
      <c r="D136" s="225"/>
      <c r="E136" s="225"/>
      <c r="F136" s="225"/>
      <c r="G136" s="225"/>
      <c r="H136" s="225"/>
      <c r="I136" s="225"/>
    </row>
    <row r="137" spans="1:12" ht="18.75">
      <c r="A137" s="193" t="s">
        <v>455</v>
      </c>
      <c r="B137" s="67" t="s">
        <v>30</v>
      </c>
      <c r="C137" s="225">
        <v>8.1999999999999993</v>
      </c>
      <c r="D137" s="225">
        <v>8.6</v>
      </c>
      <c r="E137" s="225">
        <v>8.5</v>
      </c>
      <c r="F137" s="225">
        <v>9</v>
      </c>
      <c r="G137" s="225">
        <v>9</v>
      </c>
      <c r="H137" s="225">
        <v>9.5</v>
      </c>
      <c r="I137" s="225">
        <v>9.5</v>
      </c>
      <c r="L137" t="s">
        <v>462</v>
      </c>
    </row>
    <row r="138" spans="1:12" ht="36.6" customHeight="1">
      <c r="A138" s="187" t="s">
        <v>478</v>
      </c>
      <c r="B138" s="67" t="s">
        <v>30</v>
      </c>
      <c r="C138" s="225">
        <v>3336</v>
      </c>
      <c r="D138" s="225"/>
      <c r="E138" s="225"/>
      <c r="F138" s="225"/>
      <c r="G138" s="225"/>
      <c r="H138" s="225"/>
      <c r="I138" s="225"/>
      <c r="L138" t="s">
        <v>461</v>
      </c>
    </row>
    <row r="139" spans="1:12" ht="18.75">
      <c r="A139" s="33" t="s">
        <v>472</v>
      </c>
      <c r="B139" s="67"/>
      <c r="C139" s="225"/>
      <c r="D139" s="225"/>
      <c r="E139" s="225"/>
      <c r="F139" s="225"/>
      <c r="G139" s="225"/>
      <c r="H139" s="225"/>
      <c r="I139" s="225"/>
    </row>
    <row r="140" spans="1:12" ht="18.75">
      <c r="A140" s="186" t="s">
        <v>456</v>
      </c>
      <c r="B140" s="67" t="s">
        <v>30</v>
      </c>
      <c r="C140" s="228">
        <v>25.9</v>
      </c>
      <c r="D140" s="228">
        <v>28.6</v>
      </c>
      <c r="E140" s="228">
        <v>29.5</v>
      </c>
      <c r="F140" s="228">
        <v>30.3</v>
      </c>
      <c r="G140" s="228">
        <v>31.2</v>
      </c>
      <c r="H140" s="228">
        <v>31.2</v>
      </c>
      <c r="I140" s="228">
        <v>29</v>
      </c>
    </row>
    <row r="141" spans="1:12" s="190" customFormat="1" ht="33.75" customHeight="1">
      <c r="A141" s="188" t="s">
        <v>457</v>
      </c>
      <c r="B141" s="189" t="s">
        <v>30</v>
      </c>
      <c r="C141" s="229">
        <v>0.2</v>
      </c>
      <c r="D141" s="229">
        <v>0</v>
      </c>
      <c r="E141" s="229">
        <v>0.1</v>
      </c>
      <c r="F141" s="229">
        <v>0.1</v>
      </c>
      <c r="G141" s="229">
        <v>0.1</v>
      </c>
      <c r="H141" s="229">
        <v>0.1</v>
      </c>
      <c r="I141" s="229">
        <v>0.2</v>
      </c>
    </row>
    <row r="142" spans="1:12" ht="18.75">
      <c r="A142" s="359" t="s">
        <v>319</v>
      </c>
      <c r="B142" s="359"/>
      <c r="C142" s="359"/>
      <c r="D142" s="359"/>
      <c r="E142" s="359"/>
      <c r="F142" s="359"/>
      <c r="G142" s="359"/>
    </row>
    <row r="143" spans="1:12" ht="60" customHeight="1">
      <c r="A143" s="357" t="s">
        <v>55</v>
      </c>
      <c r="B143" s="357"/>
      <c r="C143" s="357"/>
      <c r="D143" s="357"/>
      <c r="E143" s="357"/>
      <c r="F143" s="357"/>
      <c r="G143" s="357"/>
      <c r="H143" s="357"/>
      <c r="I143" s="357"/>
    </row>
    <row r="144" spans="1:12" ht="47.25" customHeight="1">
      <c r="A144" s="358" t="s">
        <v>302</v>
      </c>
      <c r="B144" s="358"/>
      <c r="C144" s="358"/>
      <c r="D144" s="358"/>
      <c r="E144" s="358"/>
      <c r="F144" s="358"/>
      <c r="G144" s="358"/>
      <c r="H144" s="358"/>
      <c r="I144" s="358"/>
    </row>
  </sheetData>
  <mergeCells count="20">
    <mergeCell ref="A9:I9"/>
    <mergeCell ref="A143:I143"/>
    <mergeCell ref="A144:I144"/>
    <mergeCell ref="A142:G142"/>
    <mergeCell ref="A23:I23"/>
    <mergeCell ref="A129:I129"/>
    <mergeCell ref="A64:I64"/>
    <mergeCell ref="H1:I1"/>
    <mergeCell ref="H2:I2"/>
    <mergeCell ref="A1:F1"/>
    <mergeCell ref="D6:D8"/>
    <mergeCell ref="C6:C8"/>
    <mergeCell ref="E6:E8"/>
    <mergeCell ref="A4:I4"/>
    <mergeCell ref="F7:G7"/>
    <mergeCell ref="H7:H8"/>
    <mergeCell ref="I7:I8"/>
    <mergeCell ref="F6:I6"/>
    <mergeCell ref="A6:A8"/>
    <mergeCell ref="B6:B8"/>
  </mergeCells>
  <phoneticPr fontId="15" type="noConversion"/>
  <printOptions horizontalCentered="1"/>
  <pageMargins left="0.59055118110236227" right="0.39370078740157483" top="0.39370078740157483" bottom="0.39370078740157483" header="0.51181102362204722" footer="0.51181102362204722"/>
  <pageSetup paperSize="9" scale="49" fitToHeight="0" orientation="portrait" r:id="rId1"/>
  <headerFooter alignWithMargins="0"/>
  <rowBreaks count="2" manualBreakCount="2">
    <brk id="59" max="8" man="1"/>
    <brk id="11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50"/>
  </sheetPr>
  <dimension ref="A1:AN125"/>
  <sheetViews>
    <sheetView view="pageBreakPreview" zoomScale="75" zoomScaleNormal="75" workbookViewId="0">
      <selection activeCell="F113" sqref="F113"/>
    </sheetView>
  </sheetViews>
  <sheetFormatPr defaultRowHeight="12.75"/>
  <cols>
    <col min="1" max="1" width="34.5703125" customWidth="1"/>
    <col min="2" max="2" width="20.140625" customWidth="1"/>
    <col min="3" max="14" width="9.7109375" customWidth="1"/>
    <col min="15" max="16" width="9.28515625" customWidth="1"/>
    <col min="17" max="17" width="10.28515625" customWidth="1"/>
    <col min="18" max="18" width="9" customWidth="1"/>
    <col min="19" max="20" width="9.28515625" customWidth="1"/>
    <col min="21" max="27" width="9.7109375" customWidth="1"/>
    <col min="28" max="29" width="9.85546875" bestFit="1" customWidth="1"/>
    <col min="30" max="32" width="9.7109375" customWidth="1"/>
    <col min="33" max="38" width="9.28515625" bestFit="1" customWidth="1"/>
  </cols>
  <sheetData>
    <row r="1" spans="1:40" ht="27" customHeight="1"/>
    <row r="2" spans="1:40" ht="15.75" customHeight="1">
      <c r="C2" s="373" t="s">
        <v>375</v>
      </c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4" t="s">
        <v>323</v>
      </c>
      <c r="R2" s="375"/>
      <c r="S2" s="375"/>
      <c r="T2" s="375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</row>
    <row r="4" spans="1:40" ht="15.75">
      <c r="A4" s="103"/>
      <c r="B4" s="363" t="s">
        <v>488</v>
      </c>
      <c r="C4" s="376" t="s">
        <v>11</v>
      </c>
      <c r="D4" s="376"/>
      <c r="E4" s="376"/>
      <c r="F4" s="376"/>
      <c r="G4" s="376"/>
      <c r="H4" s="377"/>
      <c r="I4" s="378" t="s">
        <v>313</v>
      </c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7"/>
      <c r="U4" s="367" t="s">
        <v>314</v>
      </c>
      <c r="V4" s="367"/>
      <c r="W4" s="367"/>
      <c r="X4" s="367"/>
      <c r="Y4" s="367"/>
      <c r="Z4" s="367"/>
      <c r="AA4" s="367"/>
      <c r="AB4" s="367"/>
      <c r="AC4" s="367"/>
      <c r="AD4" s="367"/>
      <c r="AE4" s="367"/>
      <c r="AF4" s="367"/>
      <c r="AG4" s="367"/>
      <c r="AH4" s="367"/>
      <c r="AI4" s="367"/>
      <c r="AJ4" s="367"/>
      <c r="AK4" s="367"/>
      <c r="AL4" s="367"/>
      <c r="AM4" s="3"/>
      <c r="AN4" s="3"/>
    </row>
    <row r="5" spans="1:40" ht="58.5" customHeight="1">
      <c r="A5" s="104"/>
      <c r="B5" s="363"/>
      <c r="C5" s="369" t="s">
        <v>316</v>
      </c>
      <c r="D5" s="369"/>
      <c r="E5" s="369"/>
      <c r="F5" s="369"/>
      <c r="G5" s="369"/>
      <c r="H5" s="370"/>
      <c r="I5" s="368" t="s">
        <v>3</v>
      </c>
      <c r="J5" s="369"/>
      <c r="K5" s="369"/>
      <c r="L5" s="369"/>
      <c r="M5" s="369"/>
      <c r="N5" s="370"/>
      <c r="O5" s="368" t="s">
        <v>348</v>
      </c>
      <c r="P5" s="369"/>
      <c r="Q5" s="369"/>
      <c r="R5" s="369"/>
      <c r="S5" s="369"/>
      <c r="T5" s="370"/>
      <c r="U5" s="368" t="s">
        <v>2</v>
      </c>
      <c r="V5" s="369"/>
      <c r="W5" s="369"/>
      <c r="X5" s="369"/>
      <c r="Y5" s="369"/>
      <c r="Z5" s="370"/>
      <c r="AA5" s="368" t="s">
        <v>358</v>
      </c>
      <c r="AB5" s="369"/>
      <c r="AC5" s="369"/>
      <c r="AD5" s="369"/>
      <c r="AE5" s="369"/>
      <c r="AF5" s="370"/>
      <c r="AG5" s="368" t="s">
        <v>315</v>
      </c>
      <c r="AH5" s="369"/>
      <c r="AI5" s="369"/>
      <c r="AJ5" s="369"/>
      <c r="AK5" s="369"/>
      <c r="AL5" s="370"/>
      <c r="AM5" s="3"/>
    </row>
    <row r="6" spans="1:40" ht="15.75" customHeight="1">
      <c r="A6" s="104"/>
      <c r="B6" s="363"/>
      <c r="C6" s="364" t="s">
        <v>487</v>
      </c>
      <c r="D6" s="371" t="s">
        <v>505</v>
      </c>
      <c r="E6" s="366" t="s">
        <v>506</v>
      </c>
      <c r="F6" s="366" t="s">
        <v>508</v>
      </c>
      <c r="G6" s="366"/>
      <c r="H6" s="366"/>
      <c r="I6" s="364" t="s">
        <v>487</v>
      </c>
      <c r="J6" s="371" t="s">
        <v>505</v>
      </c>
      <c r="K6" s="366" t="s">
        <v>506</v>
      </c>
      <c r="L6" s="366" t="s">
        <v>508</v>
      </c>
      <c r="M6" s="366"/>
      <c r="N6" s="366"/>
      <c r="O6" s="364" t="s">
        <v>487</v>
      </c>
      <c r="P6" s="371" t="s">
        <v>505</v>
      </c>
      <c r="Q6" s="366" t="s">
        <v>506</v>
      </c>
      <c r="R6" s="366" t="s">
        <v>508</v>
      </c>
      <c r="S6" s="366"/>
      <c r="T6" s="366"/>
      <c r="U6" s="364" t="s">
        <v>487</v>
      </c>
      <c r="V6" s="371" t="s">
        <v>505</v>
      </c>
      <c r="W6" s="366" t="s">
        <v>506</v>
      </c>
      <c r="X6" s="366" t="s">
        <v>508</v>
      </c>
      <c r="Y6" s="366"/>
      <c r="Z6" s="366"/>
      <c r="AA6" s="364" t="s">
        <v>487</v>
      </c>
      <c r="AB6" s="371" t="s">
        <v>505</v>
      </c>
      <c r="AC6" s="366" t="s">
        <v>506</v>
      </c>
      <c r="AD6" s="366" t="s">
        <v>508</v>
      </c>
      <c r="AE6" s="366"/>
      <c r="AF6" s="366"/>
      <c r="AG6" s="364" t="s">
        <v>487</v>
      </c>
      <c r="AH6" s="371" t="s">
        <v>505</v>
      </c>
      <c r="AI6" s="366" t="s">
        <v>506</v>
      </c>
      <c r="AJ6" s="366" t="s">
        <v>508</v>
      </c>
      <c r="AK6" s="366"/>
      <c r="AL6" s="366"/>
      <c r="AM6" s="3"/>
      <c r="AN6" s="3"/>
    </row>
    <row r="7" spans="1:40" ht="15.75">
      <c r="A7" s="102"/>
      <c r="B7" s="363"/>
      <c r="C7" s="365"/>
      <c r="D7" s="372"/>
      <c r="E7" s="366"/>
      <c r="F7" s="205" t="s">
        <v>480</v>
      </c>
      <c r="G7" s="205" t="s">
        <v>486</v>
      </c>
      <c r="H7" s="205" t="s">
        <v>507</v>
      </c>
      <c r="I7" s="365"/>
      <c r="J7" s="372"/>
      <c r="K7" s="366"/>
      <c r="L7" s="205" t="s">
        <v>480</v>
      </c>
      <c r="M7" s="205" t="s">
        <v>486</v>
      </c>
      <c r="N7" s="205" t="s">
        <v>507</v>
      </c>
      <c r="O7" s="365"/>
      <c r="P7" s="372"/>
      <c r="Q7" s="366"/>
      <c r="R7" s="205" t="s">
        <v>480</v>
      </c>
      <c r="S7" s="205" t="s">
        <v>486</v>
      </c>
      <c r="T7" s="205" t="s">
        <v>507</v>
      </c>
      <c r="U7" s="365"/>
      <c r="V7" s="372"/>
      <c r="W7" s="366"/>
      <c r="X7" s="205" t="s">
        <v>480</v>
      </c>
      <c r="Y7" s="205" t="s">
        <v>486</v>
      </c>
      <c r="Z7" s="205" t="s">
        <v>507</v>
      </c>
      <c r="AA7" s="365"/>
      <c r="AB7" s="372"/>
      <c r="AC7" s="366"/>
      <c r="AD7" s="205" t="s">
        <v>480</v>
      </c>
      <c r="AE7" s="205" t="s">
        <v>486</v>
      </c>
      <c r="AF7" s="205" t="s">
        <v>507</v>
      </c>
      <c r="AG7" s="365"/>
      <c r="AH7" s="372"/>
      <c r="AI7" s="366"/>
      <c r="AJ7" s="205" t="s">
        <v>480</v>
      </c>
      <c r="AK7" s="205" t="s">
        <v>486</v>
      </c>
      <c r="AL7" s="205" t="s">
        <v>507</v>
      </c>
      <c r="AM7" s="3"/>
      <c r="AN7" s="3"/>
    </row>
    <row r="8" spans="1:40" ht="37.5" customHeight="1">
      <c r="A8" s="112" t="s">
        <v>342</v>
      </c>
      <c r="B8" s="194"/>
      <c r="C8" s="230">
        <f t="shared" ref="C8:AL8" si="0">C9+C13+C72</f>
        <v>80.5</v>
      </c>
      <c r="D8" s="230">
        <f>D9+D13+D72</f>
        <v>472</v>
      </c>
      <c r="E8" s="230">
        <f t="shared" si="0"/>
        <v>461.2</v>
      </c>
      <c r="F8" s="230">
        <f t="shared" si="0"/>
        <v>723</v>
      </c>
      <c r="G8" s="230">
        <f t="shared" si="0"/>
        <v>1394.3000000000002</v>
      </c>
      <c r="H8" s="230">
        <f t="shared" si="0"/>
        <v>1516.4</v>
      </c>
      <c r="I8" s="230">
        <f t="shared" si="0"/>
        <v>131.4</v>
      </c>
      <c r="J8" s="230">
        <f t="shared" si="0"/>
        <v>518.1</v>
      </c>
      <c r="K8" s="230">
        <f t="shared" si="0"/>
        <v>497.5</v>
      </c>
      <c r="L8" s="230">
        <f t="shared" si="0"/>
        <v>763.5</v>
      </c>
      <c r="M8" s="230">
        <f t="shared" si="0"/>
        <v>1430.9</v>
      </c>
      <c r="N8" s="230">
        <f t="shared" si="0"/>
        <v>1559</v>
      </c>
      <c r="O8" s="230">
        <f t="shared" si="0"/>
        <v>-39.1</v>
      </c>
      <c r="P8" s="230">
        <f t="shared" si="0"/>
        <v>-79.2</v>
      </c>
      <c r="Q8" s="230">
        <f t="shared" si="0"/>
        <v>-78.8</v>
      </c>
      <c r="R8" s="230">
        <f t="shared" si="0"/>
        <v>87</v>
      </c>
      <c r="S8" s="230">
        <f t="shared" si="0"/>
        <v>399.30000000000007</v>
      </c>
      <c r="T8" s="230">
        <f t="shared" si="0"/>
        <v>399.40000000000003</v>
      </c>
      <c r="U8" s="230">
        <f t="shared" si="0"/>
        <v>233</v>
      </c>
      <c r="V8" s="230">
        <f t="shared" si="0"/>
        <v>923</v>
      </c>
      <c r="W8" s="230">
        <f t="shared" si="0"/>
        <v>802</v>
      </c>
      <c r="X8" s="230">
        <f t="shared" si="0"/>
        <v>795</v>
      </c>
      <c r="Y8" s="230">
        <f t="shared" si="0"/>
        <v>902</v>
      </c>
      <c r="Z8" s="230">
        <f t="shared" si="0"/>
        <v>972</v>
      </c>
      <c r="AA8" s="232">
        <f t="shared" ref="AA8" si="1">AG8/12/U8*1000000</f>
        <v>12839.771101573679</v>
      </c>
      <c r="AB8" s="232">
        <f t="shared" ref="AB8" si="2">AH8/12/V8*1000000</f>
        <v>12332.972192127121</v>
      </c>
      <c r="AC8" s="232">
        <f t="shared" ref="AC8" si="3">AI8/12/W8*1000000</f>
        <v>16022.443890274313</v>
      </c>
      <c r="AD8" s="232">
        <f t="shared" ref="AD8" si="4">AJ8/12/X8*1000000</f>
        <v>16194.968553459119</v>
      </c>
      <c r="AE8" s="232">
        <f t="shared" ref="AE8" si="5">AK8/12/Y8*1000000</f>
        <v>16380.266075388026</v>
      </c>
      <c r="AF8" s="232">
        <f t="shared" ref="AF8" si="6">AL8/12/Z8*1000000</f>
        <v>16675.240054869682</v>
      </c>
      <c r="AG8" s="230">
        <f t="shared" si="0"/>
        <v>35.900000000000006</v>
      </c>
      <c r="AH8" s="230">
        <f t="shared" si="0"/>
        <v>136.6</v>
      </c>
      <c r="AI8" s="230">
        <f t="shared" si="0"/>
        <v>154.19999999999999</v>
      </c>
      <c r="AJ8" s="230">
        <f t="shared" si="0"/>
        <v>154.5</v>
      </c>
      <c r="AK8" s="230">
        <f t="shared" si="0"/>
        <v>177.29999999999998</v>
      </c>
      <c r="AL8" s="230">
        <f t="shared" si="0"/>
        <v>194.5</v>
      </c>
      <c r="AM8" s="3"/>
      <c r="AN8" s="3"/>
    </row>
    <row r="9" spans="1:40" ht="28.5" customHeight="1">
      <c r="A9" s="114" t="s">
        <v>321</v>
      </c>
      <c r="B9" s="195"/>
      <c r="C9" s="231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3"/>
      <c r="V9" s="233"/>
      <c r="W9" s="233"/>
      <c r="X9" s="233"/>
      <c r="Y9" s="233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3"/>
      <c r="AN9" s="3"/>
    </row>
    <row r="10" spans="1:40" ht="15.75" customHeight="1">
      <c r="A10" s="155" t="s">
        <v>320</v>
      </c>
      <c r="B10" s="113"/>
      <c r="C10" s="231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3"/>
      <c r="V10" s="233"/>
      <c r="W10" s="233"/>
      <c r="X10" s="233"/>
      <c r="Y10" s="233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3"/>
      <c r="AN10" s="3"/>
    </row>
    <row r="11" spans="1:40" ht="15.75">
      <c r="A11" s="34"/>
      <c r="B11" s="113"/>
      <c r="C11" s="231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3"/>
      <c r="V11" s="233"/>
      <c r="W11" s="233"/>
      <c r="X11" s="233"/>
      <c r="Y11" s="233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3"/>
      <c r="AN11" s="3"/>
    </row>
    <row r="12" spans="1:40" ht="15.75">
      <c r="A12" s="115"/>
      <c r="B12" s="113"/>
      <c r="C12" s="231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3"/>
      <c r="V12" s="233"/>
      <c r="W12" s="233"/>
      <c r="X12" s="233"/>
      <c r="Y12" s="233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3"/>
      <c r="AN12" s="3"/>
    </row>
    <row r="13" spans="1:40" ht="31.5" customHeight="1">
      <c r="A13" s="116" t="s">
        <v>56</v>
      </c>
      <c r="B13" s="195"/>
      <c r="C13" s="231">
        <f>C15+C20+C24+C28+C32+++C36++C40+C44+C48++C52+C56+C60+C64+C68</f>
        <v>80.5</v>
      </c>
      <c r="D13" s="231">
        <f>D15+D20+D24+D28+D32+++D36++D40+D44+D48++D52+D56+D60+D64+D68</f>
        <v>94.899999999999991</v>
      </c>
      <c r="E13" s="231">
        <f>E15+E20+E24+E28+E32+++E36++E40+E44+E48++E52+E56+E60+E64+E68</f>
        <v>94.7</v>
      </c>
      <c r="F13" s="231">
        <f t="shared" ref="F13:AL13" si="7">F15+F20+F24+F28+F32+++F36++F40+F44+F48++F52+F56+F60+F64+F68</f>
        <v>242.5</v>
      </c>
      <c r="G13" s="231">
        <f t="shared" si="7"/>
        <v>817.7</v>
      </c>
      <c r="H13" s="231">
        <f t="shared" si="7"/>
        <v>818.80000000000007</v>
      </c>
      <c r="I13" s="231">
        <f t="shared" si="7"/>
        <v>131.4</v>
      </c>
      <c r="J13" s="231">
        <f t="shared" si="7"/>
        <v>141</v>
      </c>
      <c r="K13" s="231">
        <f t="shared" si="7"/>
        <v>131</v>
      </c>
      <c r="L13" s="231">
        <f t="shared" si="7"/>
        <v>283</v>
      </c>
      <c r="M13" s="231">
        <f t="shared" si="7"/>
        <v>854.30000000000007</v>
      </c>
      <c r="N13" s="231">
        <f t="shared" si="7"/>
        <v>861.40000000000009</v>
      </c>
      <c r="O13" s="231">
        <f t="shared" si="7"/>
        <v>-39.1</v>
      </c>
      <c r="P13" s="231">
        <f t="shared" si="7"/>
        <v>-65.7</v>
      </c>
      <c r="Q13" s="231">
        <f t="shared" si="7"/>
        <v>-27.5</v>
      </c>
      <c r="R13" s="231">
        <f t="shared" si="7"/>
        <v>87</v>
      </c>
      <c r="S13" s="231">
        <f t="shared" si="7"/>
        <v>399.30000000000007</v>
      </c>
      <c r="T13" s="231">
        <f t="shared" si="7"/>
        <v>399.40000000000003</v>
      </c>
      <c r="U13" s="231">
        <f t="shared" si="7"/>
        <v>233</v>
      </c>
      <c r="V13" s="231">
        <f t="shared" si="7"/>
        <v>223</v>
      </c>
      <c r="W13" s="231">
        <f t="shared" si="7"/>
        <v>197</v>
      </c>
      <c r="X13" s="231">
        <f t="shared" si="7"/>
        <v>190</v>
      </c>
      <c r="Y13" s="231">
        <f t="shared" si="7"/>
        <v>297</v>
      </c>
      <c r="Z13" s="231">
        <f t="shared" si="7"/>
        <v>367</v>
      </c>
      <c r="AA13" s="232">
        <f t="shared" ref="AA13" si="8">AG13/12/U13*1000000</f>
        <v>12839.771101573679</v>
      </c>
      <c r="AB13" s="232">
        <f t="shared" ref="AB13" si="9">AH13/12/V13*1000000</f>
        <v>13415.545590433483</v>
      </c>
      <c r="AC13" s="232">
        <f t="shared" ref="AC13" si="10">AI13/12/W13*1000000</f>
        <v>13917.089678511002</v>
      </c>
      <c r="AD13" s="232">
        <f t="shared" ref="AD13" si="11">AJ13/12/X13*1000000</f>
        <v>12236.842105263157</v>
      </c>
      <c r="AE13" s="232">
        <f t="shared" ref="AE13" si="12">AK13/12/Y13*1000000</f>
        <v>12654.320987654321</v>
      </c>
      <c r="AF13" s="232">
        <f t="shared" ref="AF13" si="13">AL13/12/Z13*1000000</f>
        <v>12829.246139872841</v>
      </c>
      <c r="AG13" s="231">
        <f t="shared" si="7"/>
        <v>35.900000000000006</v>
      </c>
      <c r="AH13" s="231">
        <f t="shared" si="7"/>
        <v>35.9</v>
      </c>
      <c r="AI13" s="231">
        <f t="shared" si="7"/>
        <v>32.900000000000006</v>
      </c>
      <c r="AJ13" s="231">
        <f t="shared" si="7"/>
        <v>27.9</v>
      </c>
      <c r="AK13" s="231">
        <f t="shared" si="7"/>
        <v>45.1</v>
      </c>
      <c r="AL13" s="231">
        <f t="shared" si="7"/>
        <v>56.499999999999993</v>
      </c>
      <c r="AM13" s="3"/>
      <c r="AN13" s="3"/>
    </row>
    <row r="14" spans="1:40" ht="15.75" customHeight="1">
      <c r="A14" s="113" t="s">
        <v>57</v>
      </c>
      <c r="B14" s="113"/>
      <c r="C14" s="231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3"/>
      <c r="V14" s="233"/>
      <c r="W14" s="233"/>
      <c r="X14" s="233"/>
      <c r="Y14" s="233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3"/>
      <c r="AN14" s="3"/>
    </row>
    <row r="15" spans="1:40" ht="51.75" customHeight="1">
      <c r="A15" s="117" t="s">
        <v>303</v>
      </c>
      <c r="B15" s="196"/>
      <c r="C15" s="231">
        <f>C17+C18+C19</f>
        <v>67.400000000000006</v>
      </c>
      <c r="D15" s="231">
        <f t="shared" ref="D15:AL15" si="14">D17+D18+D19</f>
        <v>80.099999999999994</v>
      </c>
      <c r="E15" s="231">
        <f t="shared" si="14"/>
        <v>82.8</v>
      </c>
      <c r="F15" s="231">
        <f t="shared" si="14"/>
        <v>84.5</v>
      </c>
      <c r="G15" s="231">
        <f t="shared" si="14"/>
        <v>89.6</v>
      </c>
      <c r="H15" s="231">
        <f t="shared" si="14"/>
        <v>90.6</v>
      </c>
      <c r="I15" s="231">
        <f>I17+I18+I19</f>
        <v>118.3</v>
      </c>
      <c r="J15" s="231">
        <f>J17+J18+J19</f>
        <v>126.2</v>
      </c>
      <c r="K15" s="231">
        <f t="shared" si="14"/>
        <v>119.1</v>
      </c>
      <c r="L15" s="231">
        <f t="shared" si="14"/>
        <v>125</v>
      </c>
      <c r="M15" s="231">
        <f t="shared" si="14"/>
        <v>126.19999999999999</v>
      </c>
      <c r="N15" s="231">
        <f t="shared" si="14"/>
        <v>133.19999999999999</v>
      </c>
      <c r="O15" s="231">
        <f t="shared" si="14"/>
        <v>3.4000000000000004</v>
      </c>
      <c r="P15" s="231">
        <f t="shared" si="14"/>
        <v>4.1000000000000005</v>
      </c>
      <c r="Q15" s="231">
        <f t="shared" si="14"/>
        <v>4.5</v>
      </c>
      <c r="R15" s="231">
        <f t="shared" si="14"/>
        <v>5</v>
      </c>
      <c r="S15" s="231">
        <f t="shared" si="14"/>
        <v>6.1000000000000005</v>
      </c>
      <c r="T15" s="231">
        <f t="shared" si="14"/>
        <v>6.2</v>
      </c>
      <c r="U15" s="231">
        <f t="shared" si="14"/>
        <v>162</v>
      </c>
      <c r="V15" s="231">
        <f t="shared" si="14"/>
        <v>156</v>
      </c>
      <c r="W15" s="231">
        <f t="shared" si="14"/>
        <v>142</v>
      </c>
      <c r="X15" s="231">
        <f t="shared" si="14"/>
        <v>146</v>
      </c>
      <c r="Y15" s="231">
        <f t="shared" si="14"/>
        <v>163</v>
      </c>
      <c r="Z15" s="231">
        <f t="shared" si="14"/>
        <v>174</v>
      </c>
      <c r="AA15" s="232">
        <f t="shared" ref="AA15" si="15">AG15/12/U15*1000000</f>
        <v>10339.506172839507</v>
      </c>
      <c r="AB15" s="232">
        <f t="shared" ref="AB15" si="16">AH15/12/V15*1000000</f>
        <v>10576.923076923076</v>
      </c>
      <c r="AC15" s="232">
        <f t="shared" ref="AC15" si="17">AI15/12/W15*1000000</f>
        <v>11502.347417840376</v>
      </c>
      <c r="AD15" s="232">
        <f t="shared" ref="AD15" si="18">AJ15/12/X15*1000000</f>
        <v>11472.602739726028</v>
      </c>
      <c r="AE15" s="232">
        <f t="shared" ref="AE15" si="19">AK15/12/Y15*1000000</f>
        <v>10787.321063394684</v>
      </c>
      <c r="AF15" s="232">
        <f t="shared" ref="AF15" si="20">AL15/12/Z15*1000000</f>
        <v>10392.720306513409</v>
      </c>
      <c r="AG15" s="231">
        <f t="shared" si="14"/>
        <v>20.100000000000001</v>
      </c>
      <c r="AH15" s="231">
        <f t="shared" si="14"/>
        <v>19.799999999999997</v>
      </c>
      <c r="AI15" s="231">
        <f t="shared" si="14"/>
        <v>19.600000000000001</v>
      </c>
      <c r="AJ15" s="231">
        <f t="shared" si="14"/>
        <v>20.100000000000001</v>
      </c>
      <c r="AK15" s="231">
        <f t="shared" si="14"/>
        <v>21.1</v>
      </c>
      <c r="AL15" s="231">
        <f t="shared" si="14"/>
        <v>21.7</v>
      </c>
      <c r="AM15" s="3"/>
      <c r="AN15" s="3"/>
    </row>
    <row r="16" spans="1:40" ht="15.75" customHeight="1">
      <c r="A16" s="113" t="s">
        <v>320</v>
      </c>
      <c r="B16" s="113"/>
      <c r="C16" s="231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3"/>
      <c r="V16" s="233"/>
      <c r="W16" s="233"/>
      <c r="X16" s="233"/>
      <c r="Y16" s="233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3"/>
      <c r="AN16" s="3"/>
    </row>
    <row r="17" spans="1:40" ht="31.5">
      <c r="A17" s="34" t="s">
        <v>516</v>
      </c>
      <c r="B17" s="198" t="s">
        <v>530</v>
      </c>
      <c r="C17" s="232">
        <v>32.299999999999997</v>
      </c>
      <c r="D17" s="232">
        <v>34.200000000000003</v>
      </c>
      <c r="E17" s="232">
        <v>34.5</v>
      </c>
      <c r="F17" s="232">
        <v>34.5</v>
      </c>
      <c r="G17" s="232">
        <v>34.6</v>
      </c>
      <c r="H17" s="232">
        <v>34.6</v>
      </c>
      <c r="I17" s="232">
        <v>32.299999999999997</v>
      </c>
      <c r="J17" s="232">
        <v>34.200000000000003</v>
      </c>
      <c r="K17" s="232">
        <v>34.5</v>
      </c>
      <c r="L17" s="232">
        <v>34.5</v>
      </c>
      <c r="M17" s="232">
        <v>34.6</v>
      </c>
      <c r="N17" s="232">
        <v>34.6</v>
      </c>
      <c r="O17" s="232">
        <v>0.2</v>
      </c>
      <c r="P17" s="232">
        <v>0.2</v>
      </c>
      <c r="Q17" s="232">
        <v>0.2</v>
      </c>
      <c r="R17" s="232">
        <v>0.2</v>
      </c>
      <c r="S17" s="232">
        <v>0.2</v>
      </c>
      <c r="T17" s="232">
        <v>0.2</v>
      </c>
      <c r="U17" s="233">
        <v>75</v>
      </c>
      <c r="V17" s="233">
        <v>70</v>
      </c>
      <c r="W17" s="233">
        <v>70</v>
      </c>
      <c r="X17" s="233">
        <v>71</v>
      </c>
      <c r="Y17" s="233">
        <v>71</v>
      </c>
      <c r="Z17" s="232">
        <v>71</v>
      </c>
      <c r="AA17" s="232">
        <f t="shared" ref="AA17:AC18" si="21">AG17/12/U17*1000000</f>
        <v>11666.666666666668</v>
      </c>
      <c r="AB17" s="232">
        <f t="shared" si="21"/>
        <v>13809.523809523809</v>
      </c>
      <c r="AC17" s="232">
        <f t="shared" si="21"/>
        <v>14047.619047619048</v>
      </c>
      <c r="AD17" s="232">
        <f t="shared" ref="AD17:AF17" si="22">AJ17/12/X17*1000000</f>
        <v>14084.507042253521</v>
      </c>
      <c r="AE17" s="232">
        <f t="shared" si="22"/>
        <v>14201.877934272299</v>
      </c>
      <c r="AF17" s="232">
        <f t="shared" si="22"/>
        <v>14319.248826291079</v>
      </c>
      <c r="AG17" s="232">
        <v>10.5</v>
      </c>
      <c r="AH17" s="232">
        <v>11.6</v>
      </c>
      <c r="AI17" s="232">
        <v>11.8</v>
      </c>
      <c r="AJ17" s="232">
        <v>12</v>
      </c>
      <c r="AK17" s="232">
        <v>12.1</v>
      </c>
      <c r="AL17" s="232">
        <v>12.2</v>
      </c>
      <c r="AM17" s="3"/>
      <c r="AN17" s="3"/>
    </row>
    <row r="18" spans="1:40" ht="31.5">
      <c r="A18" s="115" t="s">
        <v>529</v>
      </c>
      <c r="B18" s="198" t="s">
        <v>530</v>
      </c>
      <c r="C18" s="231">
        <v>35.1</v>
      </c>
      <c r="D18" s="232">
        <v>45.9</v>
      </c>
      <c r="E18" s="232">
        <v>48.3</v>
      </c>
      <c r="F18" s="232">
        <v>50</v>
      </c>
      <c r="G18" s="232">
        <v>55</v>
      </c>
      <c r="H18" s="232">
        <v>56</v>
      </c>
      <c r="I18" s="232">
        <v>47</v>
      </c>
      <c r="J18" s="232">
        <v>61.3</v>
      </c>
      <c r="K18" s="232">
        <v>65</v>
      </c>
      <c r="L18" s="232">
        <v>70</v>
      </c>
      <c r="M18" s="232">
        <v>70</v>
      </c>
      <c r="N18" s="232">
        <v>70</v>
      </c>
      <c r="O18" s="232">
        <v>1.9</v>
      </c>
      <c r="P18" s="232">
        <v>2.7</v>
      </c>
      <c r="Q18" s="232">
        <v>3.5</v>
      </c>
      <c r="R18" s="232">
        <v>4</v>
      </c>
      <c r="S18" s="232">
        <v>5</v>
      </c>
      <c r="T18" s="232">
        <v>5</v>
      </c>
      <c r="U18" s="233">
        <v>39</v>
      </c>
      <c r="V18" s="233">
        <v>37</v>
      </c>
      <c r="W18" s="233">
        <v>37</v>
      </c>
      <c r="X18" s="233">
        <v>40</v>
      </c>
      <c r="Y18" s="233">
        <v>50</v>
      </c>
      <c r="Z18" s="232">
        <v>55</v>
      </c>
      <c r="AA18" s="232">
        <f t="shared" si="21"/>
        <v>6410.2564102564102</v>
      </c>
      <c r="AB18" s="232">
        <f t="shared" si="21"/>
        <v>6981.9819819819822</v>
      </c>
      <c r="AC18" s="232">
        <f t="shared" si="21"/>
        <v>7432.4324324324307</v>
      </c>
      <c r="AD18" s="232">
        <f t="shared" ref="AD18:AF19" si="23">AJ18/12/X18*1000000</f>
        <v>7291.666666666667</v>
      </c>
      <c r="AE18" s="232">
        <f t="shared" si="23"/>
        <v>6666.6666666666661</v>
      </c>
      <c r="AF18" s="232">
        <f t="shared" si="23"/>
        <v>6060.606060606061</v>
      </c>
      <c r="AG18" s="232">
        <v>3</v>
      </c>
      <c r="AH18" s="232">
        <v>3.1</v>
      </c>
      <c r="AI18" s="232">
        <v>3.3</v>
      </c>
      <c r="AJ18" s="232">
        <v>3.5</v>
      </c>
      <c r="AK18" s="232">
        <v>4</v>
      </c>
      <c r="AL18" s="232">
        <v>4</v>
      </c>
      <c r="AM18" s="3"/>
      <c r="AN18" s="3"/>
    </row>
    <row r="19" spans="1:40" s="215" customFormat="1" ht="15.75">
      <c r="A19" s="217" t="s">
        <v>531</v>
      </c>
      <c r="B19" s="198"/>
      <c r="C19" s="231"/>
      <c r="D19" s="232"/>
      <c r="E19" s="232"/>
      <c r="F19" s="232"/>
      <c r="G19" s="232"/>
      <c r="H19" s="232"/>
      <c r="I19" s="232">
        <v>39</v>
      </c>
      <c r="J19" s="232">
        <v>30.7</v>
      </c>
      <c r="K19" s="232">
        <v>19.600000000000001</v>
      </c>
      <c r="L19" s="232">
        <v>20.5</v>
      </c>
      <c r="M19" s="232">
        <v>21.6</v>
      </c>
      <c r="N19" s="232">
        <v>28.6</v>
      </c>
      <c r="O19" s="232">
        <v>1.3</v>
      </c>
      <c r="P19" s="232">
        <v>1.2</v>
      </c>
      <c r="Q19" s="232">
        <v>0.8</v>
      </c>
      <c r="R19" s="232">
        <v>0.8</v>
      </c>
      <c r="S19" s="232">
        <v>0.9</v>
      </c>
      <c r="T19" s="232">
        <v>1</v>
      </c>
      <c r="U19" s="233">
        <v>48</v>
      </c>
      <c r="V19" s="233">
        <v>49</v>
      </c>
      <c r="W19" s="233">
        <v>35</v>
      </c>
      <c r="X19" s="233">
        <v>35</v>
      </c>
      <c r="Y19" s="233">
        <v>42</v>
      </c>
      <c r="Z19" s="232">
        <v>48</v>
      </c>
      <c r="AA19" s="232">
        <f>AG19/12/U19*1000000</f>
        <v>11458.333333333332</v>
      </c>
      <c r="AB19" s="232">
        <f>AH19/12/V19*1000000</f>
        <v>8673.4693877551017</v>
      </c>
      <c r="AC19" s="232">
        <f>AI19/12/W19*1000000</f>
        <v>10714.285714285714</v>
      </c>
      <c r="AD19" s="232">
        <f t="shared" si="23"/>
        <v>10952.38095238095</v>
      </c>
      <c r="AE19" s="232">
        <f t="shared" si="23"/>
        <v>9920.6349206349223</v>
      </c>
      <c r="AF19" s="232">
        <f t="shared" si="23"/>
        <v>9548.6111111111095</v>
      </c>
      <c r="AG19" s="232">
        <v>6.6</v>
      </c>
      <c r="AH19" s="232">
        <v>5.0999999999999996</v>
      </c>
      <c r="AI19" s="232">
        <v>4.5</v>
      </c>
      <c r="AJ19" s="232">
        <v>4.5999999999999996</v>
      </c>
      <c r="AK19" s="232">
        <v>5</v>
      </c>
      <c r="AL19" s="232">
        <v>5.5</v>
      </c>
      <c r="AM19" s="216"/>
      <c r="AN19" s="216"/>
    </row>
    <row r="20" spans="1:40" ht="33.75" hidden="1" customHeight="1">
      <c r="A20" s="118" t="s">
        <v>304</v>
      </c>
      <c r="B20" s="196"/>
      <c r="C20" s="231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3"/>
      <c r="V20" s="233"/>
      <c r="W20" s="233"/>
      <c r="X20" s="233"/>
      <c r="Y20" s="233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3"/>
      <c r="AN20" s="3"/>
    </row>
    <row r="21" spans="1:40" ht="15.75" hidden="1" customHeight="1">
      <c r="A21" s="155" t="s">
        <v>320</v>
      </c>
      <c r="B21" s="113"/>
      <c r="C21" s="231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3"/>
      <c r="V21" s="233"/>
      <c r="W21" s="233"/>
      <c r="X21" s="233"/>
      <c r="Y21" s="233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3"/>
      <c r="AN21" s="3"/>
    </row>
    <row r="22" spans="1:40" ht="15.75" hidden="1">
      <c r="A22" s="34"/>
      <c r="B22" s="113"/>
      <c r="C22" s="231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3"/>
      <c r="V22" s="233"/>
      <c r="W22" s="233"/>
      <c r="X22" s="233"/>
      <c r="Y22" s="233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3"/>
      <c r="AN22" s="3"/>
    </row>
    <row r="23" spans="1:40" ht="15.75" hidden="1">
      <c r="A23" s="34"/>
      <c r="B23" s="113"/>
      <c r="C23" s="231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3"/>
      <c r="V23" s="233"/>
      <c r="W23" s="233"/>
      <c r="X23" s="233"/>
      <c r="Y23" s="233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3"/>
      <c r="AN23" s="3"/>
    </row>
    <row r="24" spans="1:40" ht="48.75" hidden="1" customHeight="1">
      <c r="A24" s="119" t="s">
        <v>305</v>
      </c>
      <c r="B24" s="196"/>
      <c r="C24" s="231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3"/>
      <c r="V24" s="233"/>
      <c r="W24" s="233"/>
      <c r="X24" s="233"/>
      <c r="Y24" s="233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3"/>
      <c r="AN24" s="3"/>
    </row>
    <row r="25" spans="1:40" ht="15.75" hidden="1" customHeight="1">
      <c r="A25" s="155" t="s">
        <v>320</v>
      </c>
      <c r="B25" s="113"/>
      <c r="C25" s="231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3"/>
      <c r="V25" s="233"/>
      <c r="W25" s="233"/>
      <c r="X25" s="233"/>
      <c r="Y25" s="233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3"/>
      <c r="AN25" s="3"/>
    </row>
    <row r="26" spans="1:40" ht="15.75" hidden="1">
      <c r="A26" s="34"/>
      <c r="B26" s="113"/>
      <c r="C26" s="231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3"/>
      <c r="V26" s="233"/>
      <c r="W26" s="233"/>
      <c r="X26" s="233"/>
      <c r="Y26" s="233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3"/>
      <c r="AN26" s="3"/>
    </row>
    <row r="27" spans="1:40" ht="15.75" hidden="1">
      <c r="A27" s="115"/>
      <c r="B27" s="113"/>
      <c r="C27" s="231"/>
      <c r="D27" s="232"/>
      <c r="E27" s="232"/>
      <c r="F27" s="232"/>
      <c r="G27" s="232"/>
      <c r="H27" s="232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5"/>
      <c r="V27" s="235"/>
      <c r="W27" s="235"/>
      <c r="X27" s="235"/>
      <c r="Y27" s="235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3"/>
      <c r="AN27" s="3"/>
    </row>
    <row r="28" spans="1:40" ht="47.25" customHeight="1">
      <c r="A28" s="118" t="s">
        <v>306</v>
      </c>
      <c r="B28" s="196"/>
      <c r="C28" s="231">
        <f>C30</f>
        <v>0</v>
      </c>
      <c r="D28" s="231">
        <f t="shared" ref="D28:AL28" si="24">D30</f>
        <v>0</v>
      </c>
      <c r="E28" s="231">
        <f t="shared" si="24"/>
        <v>0</v>
      </c>
      <c r="F28" s="231">
        <f t="shared" si="24"/>
        <v>150</v>
      </c>
      <c r="G28" s="231">
        <f t="shared" si="24"/>
        <v>720</v>
      </c>
      <c r="H28" s="231">
        <f t="shared" si="24"/>
        <v>720</v>
      </c>
      <c r="I28" s="231">
        <f t="shared" si="24"/>
        <v>0</v>
      </c>
      <c r="J28" s="231">
        <f t="shared" si="24"/>
        <v>0</v>
      </c>
      <c r="K28" s="231">
        <f t="shared" si="24"/>
        <v>0</v>
      </c>
      <c r="L28" s="231">
        <f t="shared" si="24"/>
        <v>150</v>
      </c>
      <c r="M28" s="231">
        <f t="shared" si="24"/>
        <v>720</v>
      </c>
      <c r="N28" s="231">
        <f t="shared" si="24"/>
        <v>720</v>
      </c>
      <c r="O28" s="231">
        <f t="shared" si="24"/>
        <v>0</v>
      </c>
      <c r="P28" s="231">
        <f t="shared" si="24"/>
        <v>0</v>
      </c>
      <c r="Q28" s="231">
        <f t="shared" si="24"/>
        <v>0</v>
      </c>
      <c r="R28" s="231">
        <f t="shared" si="24"/>
        <v>81.900000000000006</v>
      </c>
      <c r="S28" s="231">
        <f t="shared" si="24"/>
        <v>393.1</v>
      </c>
      <c r="T28" s="231">
        <f t="shared" si="24"/>
        <v>393.1</v>
      </c>
      <c r="U28" s="231">
        <f t="shared" si="24"/>
        <v>0</v>
      </c>
      <c r="V28" s="231">
        <f t="shared" si="24"/>
        <v>0</v>
      </c>
      <c r="W28" s="231">
        <f t="shared" si="24"/>
        <v>1</v>
      </c>
      <c r="X28" s="231">
        <f t="shared" si="24"/>
        <v>30</v>
      </c>
      <c r="Y28" s="231">
        <f t="shared" si="24"/>
        <v>120</v>
      </c>
      <c r="Z28" s="231">
        <f t="shared" si="24"/>
        <v>180</v>
      </c>
      <c r="AA28" s="232">
        <v>0</v>
      </c>
      <c r="AB28" s="232">
        <v>0</v>
      </c>
      <c r="AC28" s="232">
        <f t="shared" ref="AC28" si="25">AI28/12/W28*1000000</f>
        <v>8333.3333333333339</v>
      </c>
      <c r="AD28" s="232">
        <f t="shared" ref="AD28" si="26">AJ28/12/X28*1000000</f>
        <v>15000.000000000002</v>
      </c>
      <c r="AE28" s="232">
        <f t="shared" ref="AE28" si="27">AK28/12/Y28*1000000</f>
        <v>15000.000000000002</v>
      </c>
      <c r="AF28" s="232">
        <f t="shared" ref="AF28" si="28">AL28/12/Z28*1000000</f>
        <v>14999.999999999998</v>
      </c>
      <c r="AG28" s="231">
        <f t="shared" si="24"/>
        <v>0</v>
      </c>
      <c r="AH28" s="231">
        <f t="shared" si="24"/>
        <v>0</v>
      </c>
      <c r="AI28" s="231">
        <f t="shared" si="24"/>
        <v>0.1</v>
      </c>
      <c r="AJ28" s="231">
        <f t="shared" si="24"/>
        <v>5.4</v>
      </c>
      <c r="AK28" s="231">
        <f t="shared" si="24"/>
        <v>21.6</v>
      </c>
      <c r="AL28" s="231">
        <f t="shared" si="24"/>
        <v>32.4</v>
      </c>
      <c r="AM28" s="3"/>
      <c r="AN28" s="3"/>
    </row>
    <row r="29" spans="1:40" ht="15.75" customHeight="1">
      <c r="A29" s="155" t="s">
        <v>320</v>
      </c>
      <c r="B29" s="113"/>
      <c r="C29" s="231"/>
      <c r="D29" s="232"/>
      <c r="E29" s="232"/>
      <c r="F29" s="232"/>
      <c r="G29" s="232"/>
      <c r="H29" s="232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7"/>
      <c r="V29" s="237"/>
      <c r="W29" s="237"/>
      <c r="X29" s="237"/>
      <c r="Y29" s="237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3"/>
      <c r="AN29" s="3"/>
    </row>
    <row r="30" spans="1:40" ht="15.75">
      <c r="A30" s="34" t="s">
        <v>517</v>
      </c>
      <c r="B30" s="198" t="s">
        <v>530</v>
      </c>
      <c r="C30" s="232">
        <v>0</v>
      </c>
      <c r="D30" s="232">
        <v>0</v>
      </c>
      <c r="E30" s="232">
        <v>0</v>
      </c>
      <c r="F30" s="232">
        <v>150</v>
      </c>
      <c r="G30" s="232">
        <v>720</v>
      </c>
      <c r="H30" s="232">
        <v>720</v>
      </c>
      <c r="I30" s="232">
        <v>0</v>
      </c>
      <c r="J30" s="232">
        <v>0</v>
      </c>
      <c r="K30" s="232">
        <v>0</v>
      </c>
      <c r="L30" s="232">
        <v>150</v>
      </c>
      <c r="M30" s="232">
        <v>720</v>
      </c>
      <c r="N30" s="232">
        <v>720</v>
      </c>
      <c r="O30" s="232">
        <v>0</v>
      </c>
      <c r="P30" s="232">
        <v>0</v>
      </c>
      <c r="Q30" s="232">
        <v>0</v>
      </c>
      <c r="R30" s="232">
        <v>81.900000000000006</v>
      </c>
      <c r="S30" s="232">
        <v>393.1</v>
      </c>
      <c r="T30" s="232">
        <v>393.1</v>
      </c>
      <c r="U30" s="233">
        <v>0</v>
      </c>
      <c r="V30" s="233">
        <v>0</v>
      </c>
      <c r="W30" s="233">
        <v>1</v>
      </c>
      <c r="X30" s="233">
        <v>30</v>
      </c>
      <c r="Y30" s="233">
        <v>120</v>
      </c>
      <c r="Z30" s="232">
        <v>180</v>
      </c>
      <c r="AA30" s="232">
        <v>0</v>
      </c>
      <c r="AB30" s="232">
        <v>0</v>
      </c>
      <c r="AC30" s="232">
        <f>AI30/12/W30*1000000</f>
        <v>8333.3333333333339</v>
      </c>
      <c r="AD30" s="232">
        <f>AJ30/12/X30*1000000</f>
        <v>15000.000000000002</v>
      </c>
      <c r="AE30" s="232">
        <f>AK30/12/Y30*1000000</f>
        <v>15000.000000000002</v>
      </c>
      <c r="AF30" s="232">
        <f>AL30/12/Z30*1000000</f>
        <v>14999.999999999998</v>
      </c>
      <c r="AG30" s="232">
        <v>0</v>
      </c>
      <c r="AH30" s="232">
        <v>0</v>
      </c>
      <c r="AI30" s="232">
        <v>0.1</v>
      </c>
      <c r="AJ30" s="232">
        <v>5.4</v>
      </c>
      <c r="AK30" s="232">
        <v>21.6</v>
      </c>
      <c r="AL30" s="232">
        <v>32.4</v>
      </c>
      <c r="AM30" s="3"/>
      <c r="AN30" s="3"/>
    </row>
    <row r="31" spans="1:40" ht="15.75">
      <c r="A31" s="115"/>
      <c r="B31" s="113"/>
      <c r="C31" s="231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3"/>
      <c r="V31" s="233"/>
      <c r="W31" s="233"/>
      <c r="X31" s="233"/>
      <c r="Y31" s="233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3"/>
      <c r="AN31" s="3"/>
    </row>
    <row r="32" spans="1:40" ht="81" customHeight="1">
      <c r="A32" s="120" t="s">
        <v>307</v>
      </c>
      <c r="B32" s="197"/>
      <c r="C32" s="231">
        <f>C34</f>
        <v>8.8000000000000007</v>
      </c>
      <c r="D32" s="231">
        <f t="shared" ref="D32:AL32" si="29">D34</f>
        <v>8.6</v>
      </c>
      <c r="E32" s="231">
        <f t="shared" si="29"/>
        <v>7.9</v>
      </c>
      <c r="F32" s="231">
        <f t="shared" si="29"/>
        <v>8</v>
      </c>
      <c r="G32" s="231">
        <f t="shared" si="29"/>
        <v>8.1</v>
      </c>
      <c r="H32" s="231">
        <f t="shared" si="29"/>
        <v>8.1999999999999993</v>
      </c>
      <c r="I32" s="231">
        <f t="shared" si="29"/>
        <v>8.8000000000000007</v>
      </c>
      <c r="J32" s="231">
        <f t="shared" si="29"/>
        <v>8.6</v>
      </c>
      <c r="K32" s="231">
        <f t="shared" si="29"/>
        <v>7.9</v>
      </c>
      <c r="L32" s="231">
        <f t="shared" si="29"/>
        <v>8</v>
      </c>
      <c r="M32" s="231">
        <f t="shared" si="29"/>
        <v>8.1</v>
      </c>
      <c r="N32" s="231">
        <f t="shared" si="29"/>
        <v>8.1999999999999993</v>
      </c>
      <c r="O32" s="231">
        <f t="shared" si="29"/>
        <v>0.1</v>
      </c>
      <c r="P32" s="231">
        <f t="shared" si="29"/>
        <v>0.1</v>
      </c>
      <c r="Q32" s="231">
        <f t="shared" si="29"/>
        <v>0.1</v>
      </c>
      <c r="R32" s="231">
        <f t="shared" si="29"/>
        <v>0.1</v>
      </c>
      <c r="S32" s="231">
        <f t="shared" si="29"/>
        <v>0.1</v>
      </c>
      <c r="T32" s="231">
        <f t="shared" si="29"/>
        <v>0.1</v>
      </c>
      <c r="U32" s="231">
        <f t="shared" si="29"/>
        <v>13</v>
      </c>
      <c r="V32" s="231">
        <f t="shared" si="29"/>
        <v>13</v>
      </c>
      <c r="W32" s="231">
        <f t="shared" si="29"/>
        <v>14</v>
      </c>
      <c r="X32" s="231">
        <f t="shared" si="29"/>
        <v>14</v>
      </c>
      <c r="Y32" s="231">
        <f t="shared" si="29"/>
        <v>14</v>
      </c>
      <c r="Z32" s="231">
        <f t="shared" si="29"/>
        <v>13</v>
      </c>
      <c r="AA32" s="232">
        <f t="shared" ref="AA32" si="30">AG32/12/U32*1000000</f>
        <v>14743.589743589744</v>
      </c>
      <c r="AB32" s="232">
        <f t="shared" ref="AB32" si="31">AH32/12/V32*1000000</f>
        <v>14743.589743589744</v>
      </c>
      <c r="AC32" s="232">
        <f t="shared" ref="AC32" si="32">AI32/12/W32*1000000</f>
        <v>13690.476190476189</v>
      </c>
      <c r="AD32" s="232">
        <f t="shared" ref="AD32" si="33">AJ32/12/X32*1000000</f>
        <v>14285.714285714284</v>
      </c>
      <c r="AE32" s="232">
        <f t="shared" ref="AE32" si="34">AK32/12/Y32*1000000</f>
        <v>14285.714285714284</v>
      </c>
      <c r="AF32" s="232">
        <f t="shared" ref="AF32" si="35">AL32/12/Z32*1000000</f>
        <v>15384.615384615383</v>
      </c>
      <c r="AG32" s="231">
        <f t="shared" si="29"/>
        <v>2.2999999999999998</v>
      </c>
      <c r="AH32" s="231">
        <f t="shared" si="29"/>
        <v>2.2999999999999998</v>
      </c>
      <c r="AI32" s="231">
        <f t="shared" si="29"/>
        <v>2.2999999999999998</v>
      </c>
      <c r="AJ32" s="231">
        <f t="shared" si="29"/>
        <v>2.4</v>
      </c>
      <c r="AK32" s="231">
        <f t="shared" si="29"/>
        <v>2.4</v>
      </c>
      <c r="AL32" s="231">
        <f t="shared" si="29"/>
        <v>2.4</v>
      </c>
      <c r="AM32" s="3"/>
      <c r="AN32" s="3"/>
    </row>
    <row r="33" spans="1:40" ht="15.75" customHeight="1">
      <c r="A33" s="155" t="s">
        <v>320</v>
      </c>
      <c r="B33" s="113"/>
      <c r="C33" s="231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3"/>
      <c r="V33" s="233"/>
      <c r="W33" s="233"/>
      <c r="X33" s="233"/>
      <c r="Y33" s="233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3"/>
      <c r="AN33" s="3"/>
    </row>
    <row r="34" spans="1:40" ht="31.5">
      <c r="A34" s="211" t="s">
        <v>518</v>
      </c>
      <c r="B34" s="198" t="s">
        <v>530</v>
      </c>
      <c r="C34" s="231">
        <v>8.8000000000000007</v>
      </c>
      <c r="D34" s="232">
        <v>8.6</v>
      </c>
      <c r="E34" s="232">
        <v>7.9</v>
      </c>
      <c r="F34" s="232">
        <v>8</v>
      </c>
      <c r="G34" s="232">
        <v>8.1</v>
      </c>
      <c r="H34" s="232">
        <v>8.1999999999999993</v>
      </c>
      <c r="I34" s="232">
        <v>8.8000000000000007</v>
      </c>
      <c r="J34" s="232">
        <v>8.6</v>
      </c>
      <c r="K34" s="232">
        <v>7.9</v>
      </c>
      <c r="L34" s="232">
        <v>8</v>
      </c>
      <c r="M34" s="232">
        <v>8.1</v>
      </c>
      <c r="N34" s="232">
        <v>8.1999999999999993</v>
      </c>
      <c r="O34" s="232">
        <v>0.1</v>
      </c>
      <c r="P34" s="232">
        <v>0.1</v>
      </c>
      <c r="Q34" s="232">
        <v>0.1</v>
      </c>
      <c r="R34" s="232">
        <v>0.1</v>
      </c>
      <c r="S34" s="232">
        <v>0.1</v>
      </c>
      <c r="T34" s="232">
        <v>0.1</v>
      </c>
      <c r="U34" s="233">
        <v>13</v>
      </c>
      <c r="V34" s="233">
        <v>13</v>
      </c>
      <c r="W34" s="233">
        <v>14</v>
      </c>
      <c r="X34" s="233">
        <v>14</v>
      </c>
      <c r="Y34" s="233">
        <v>14</v>
      </c>
      <c r="Z34" s="232">
        <v>13</v>
      </c>
      <c r="AA34" s="232">
        <f t="shared" ref="AA34:AF34" si="36">AG34/12/U34*1000000</f>
        <v>14743.589743589744</v>
      </c>
      <c r="AB34" s="232">
        <f t="shared" si="36"/>
        <v>14743.589743589744</v>
      </c>
      <c r="AC34" s="232">
        <f t="shared" si="36"/>
        <v>13690.476190476189</v>
      </c>
      <c r="AD34" s="232">
        <f t="shared" si="36"/>
        <v>14285.714285714284</v>
      </c>
      <c r="AE34" s="232">
        <f t="shared" si="36"/>
        <v>14285.714285714284</v>
      </c>
      <c r="AF34" s="232">
        <f t="shared" si="36"/>
        <v>15384.615384615383</v>
      </c>
      <c r="AG34" s="232">
        <v>2.2999999999999998</v>
      </c>
      <c r="AH34" s="232">
        <v>2.2999999999999998</v>
      </c>
      <c r="AI34" s="232">
        <v>2.2999999999999998</v>
      </c>
      <c r="AJ34" s="232">
        <v>2.4</v>
      </c>
      <c r="AK34" s="232">
        <v>2.4</v>
      </c>
      <c r="AL34" s="232">
        <v>2.4</v>
      </c>
      <c r="AM34" s="3"/>
      <c r="AN34" s="3"/>
    </row>
    <row r="35" spans="1:40" ht="15.75">
      <c r="A35" s="115"/>
      <c r="B35" s="113"/>
      <c r="C35" s="231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3"/>
      <c r="V35" s="233"/>
      <c r="W35" s="233"/>
      <c r="X35" s="233"/>
      <c r="Y35" s="233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3"/>
      <c r="AN35" s="3"/>
    </row>
    <row r="36" spans="1:40" ht="30" hidden="1" customHeight="1">
      <c r="A36" s="118" t="s">
        <v>308</v>
      </c>
      <c r="B36" s="196"/>
      <c r="C36" s="231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3"/>
      <c r="V36" s="233"/>
      <c r="W36" s="233"/>
      <c r="X36" s="233"/>
      <c r="Y36" s="233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3"/>
      <c r="AN36" s="3"/>
    </row>
    <row r="37" spans="1:40" ht="15.75" hidden="1" customHeight="1">
      <c r="A37" s="155" t="s">
        <v>320</v>
      </c>
      <c r="B37" s="113"/>
      <c r="C37" s="231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3"/>
      <c r="V37" s="233"/>
      <c r="W37" s="233"/>
      <c r="X37" s="233"/>
      <c r="Y37" s="233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3"/>
      <c r="AN37" s="3"/>
    </row>
    <row r="38" spans="1:40" ht="15.75" hidden="1">
      <c r="A38" s="34"/>
      <c r="B38" s="113"/>
      <c r="C38" s="231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3"/>
      <c r="V38" s="233"/>
      <c r="W38" s="233"/>
      <c r="X38" s="233"/>
      <c r="Y38" s="233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3"/>
      <c r="AN38" s="3"/>
    </row>
    <row r="39" spans="1:40" ht="15.75" hidden="1">
      <c r="A39" s="115"/>
      <c r="B39" s="113"/>
      <c r="C39" s="231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3"/>
      <c r="V39" s="233"/>
      <c r="W39" s="233"/>
      <c r="X39" s="233"/>
      <c r="Y39" s="233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3"/>
      <c r="AN39" s="3"/>
    </row>
    <row r="40" spans="1:40" ht="33.75" customHeight="1">
      <c r="A40" s="118" t="s">
        <v>309</v>
      </c>
      <c r="B40" s="196"/>
      <c r="C40" s="231">
        <f>C42</f>
        <v>4.3</v>
      </c>
      <c r="D40" s="231">
        <f t="shared" ref="D40:AL40" si="37">D42</f>
        <v>6.2</v>
      </c>
      <c r="E40" s="231">
        <f t="shared" si="37"/>
        <v>4</v>
      </c>
      <c r="F40" s="231">
        <f t="shared" si="37"/>
        <v>0</v>
      </c>
      <c r="G40" s="231">
        <f t="shared" si="37"/>
        <v>0</v>
      </c>
      <c r="H40" s="231">
        <f t="shared" si="37"/>
        <v>0</v>
      </c>
      <c r="I40" s="231">
        <f t="shared" si="37"/>
        <v>4.3</v>
      </c>
      <c r="J40" s="231">
        <f t="shared" si="37"/>
        <v>6.2</v>
      </c>
      <c r="K40" s="231">
        <f t="shared" si="37"/>
        <v>4</v>
      </c>
      <c r="L40" s="231">
        <f t="shared" si="37"/>
        <v>0</v>
      </c>
      <c r="M40" s="231">
        <f t="shared" si="37"/>
        <v>0</v>
      </c>
      <c r="N40" s="231">
        <f t="shared" si="37"/>
        <v>0</v>
      </c>
      <c r="O40" s="231">
        <f t="shared" si="37"/>
        <v>-42.6</v>
      </c>
      <c r="P40" s="231">
        <f t="shared" si="37"/>
        <v>-69.900000000000006</v>
      </c>
      <c r="Q40" s="231">
        <f t="shared" si="37"/>
        <v>-32.1</v>
      </c>
      <c r="R40" s="231">
        <f t="shared" si="37"/>
        <v>0</v>
      </c>
      <c r="S40" s="231">
        <f t="shared" si="37"/>
        <v>0</v>
      </c>
      <c r="T40" s="231">
        <f t="shared" si="37"/>
        <v>0</v>
      </c>
      <c r="U40" s="231">
        <f t="shared" si="37"/>
        <v>58</v>
      </c>
      <c r="V40" s="231">
        <f t="shared" si="37"/>
        <v>54</v>
      </c>
      <c r="W40" s="231">
        <f t="shared" si="37"/>
        <v>40</v>
      </c>
      <c r="X40" s="231">
        <f t="shared" si="37"/>
        <v>0</v>
      </c>
      <c r="Y40" s="231">
        <f t="shared" si="37"/>
        <v>0</v>
      </c>
      <c r="Z40" s="231">
        <f t="shared" si="37"/>
        <v>0</v>
      </c>
      <c r="AA40" s="232">
        <f t="shared" ref="AA40" si="38">AG40/12/U40*1000000</f>
        <v>19396.551724137931</v>
      </c>
      <c r="AB40" s="232">
        <f t="shared" ref="AB40" si="39">AH40/12/V40*1000000</f>
        <v>21296.296296296299</v>
      </c>
      <c r="AC40" s="232">
        <f t="shared" ref="AC40" si="40">AI40/12/W40*1000000</f>
        <v>22708.333333333332</v>
      </c>
      <c r="AD40" s="232">
        <v>0</v>
      </c>
      <c r="AE40" s="232">
        <v>0</v>
      </c>
      <c r="AF40" s="232">
        <v>0</v>
      </c>
      <c r="AG40" s="231">
        <f t="shared" si="37"/>
        <v>13.5</v>
      </c>
      <c r="AH40" s="231">
        <f t="shared" si="37"/>
        <v>13.8</v>
      </c>
      <c r="AI40" s="231">
        <f t="shared" si="37"/>
        <v>10.9</v>
      </c>
      <c r="AJ40" s="231">
        <f t="shared" si="37"/>
        <v>0</v>
      </c>
      <c r="AK40" s="231">
        <f t="shared" si="37"/>
        <v>0</v>
      </c>
      <c r="AL40" s="231">
        <f t="shared" si="37"/>
        <v>0</v>
      </c>
      <c r="AM40" s="3"/>
      <c r="AN40" s="3"/>
    </row>
    <row r="41" spans="1:40" ht="15.75" customHeight="1">
      <c r="A41" s="155" t="s">
        <v>320</v>
      </c>
      <c r="B41" s="113"/>
      <c r="C41" s="231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3"/>
      <c r="V41" s="233"/>
      <c r="W41" s="233"/>
      <c r="X41" s="233"/>
      <c r="Y41" s="233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3"/>
      <c r="AN41" s="3"/>
    </row>
    <row r="42" spans="1:40" ht="31.5">
      <c r="A42" s="213" t="s">
        <v>519</v>
      </c>
      <c r="B42" s="198" t="s">
        <v>530</v>
      </c>
      <c r="C42" s="232">
        <v>4.3</v>
      </c>
      <c r="D42" s="232">
        <v>6.2</v>
      </c>
      <c r="E42" s="232">
        <v>4</v>
      </c>
      <c r="F42" s="232">
        <v>0</v>
      </c>
      <c r="G42" s="232">
        <v>0</v>
      </c>
      <c r="H42" s="232">
        <v>0</v>
      </c>
      <c r="I42" s="232">
        <v>4.3</v>
      </c>
      <c r="J42" s="232">
        <v>6.2</v>
      </c>
      <c r="K42" s="232">
        <v>4</v>
      </c>
      <c r="L42" s="232">
        <v>0</v>
      </c>
      <c r="M42" s="232">
        <v>0</v>
      </c>
      <c r="N42" s="232">
        <v>0</v>
      </c>
      <c r="O42" s="232">
        <v>-42.6</v>
      </c>
      <c r="P42" s="232">
        <v>-69.900000000000006</v>
      </c>
      <c r="Q42" s="232">
        <v>-32.1</v>
      </c>
      <c r="R42" s="232">
        <v>0</v>
      </c>
      <c r="S42" s="232">
        <v>0</v>
      </c>
      <c r="T42" s="232">
        <v>0</v>
      </c>
      <c r="U42" s="233">
        <v>58</v>
      </c>
      <c r="V42" s="233">
        <v>54</v>
      </c>
      <c r="W42" s="233">
        <v>40</v>
      </c>
      <c r="X42" s="233">
        <v>0</v>
      </c>
      <c r="Y42" s="233">
        <v>0</v>
      </c>
      <c r="Z42" s="232">
        <v>0</v>
      </c>
      <c r="AA42" s="232">
        <f>AG42/12/U42*1000000</f>
        <v>19396.551724137931</v>
      </c>
      <c r="AB42" s="232">
        <f>AH42/12/V42*1000000</f>
        <v>21296.296296296299</v>
      </c>
      <c r="AC42" s="232">
        <f>AI42/12/W42*1000000</f>
        <v>22708.333333333332</v>
      </c>
      <c r="AD42" s="232">
        <v>0</v>
      </c>
      <c r="AE42" s="232">
        <v>0</v>
      </c>
      <c r="AF42" s="232">
        <v>0</v>
      </c>
      <c r="AG42" s="232">
        <v>13.5</v>
      </c>
      <c r="AH42" s="232">
        <v>13.8</v>
      </c>
      <c r="AI42" s="232">
        <v>10.9</v>
      </c>
      <c r="AJ42" s="232">
        <v>0</v>
      </c>
      <c r="AK42" s="232">
        <v>0</v>
      </c>
      <c r="AL42" s="232">
        <v>0</v>
      </c>
      <c r="AM42" s="3"/>
      <c r="AN42" s="3"/>
    </row>
    <row r="43" spans="1:40" ht="15.75">
      <c r="A43" s="115"/>
      <c r="B43" s="113"/>
      <c r="C43" s="231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3"/>
      <c r="V43" s="233"/>
      <c r="W43" s="233"/>
      <c r="X43" s="233"/>
      <c r="Y43" s="233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3"/>
      <c r="AN43" s="3"/>
    </row>
    <row r="44" spans="1:40" ht="48.75" hidden="1" customHeight="1">
      <c r="A44" s="118" t="s">
        <v>12</v>
      </c>
      <c r="B44" s="196"/>
      <c r="C44" s="231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3"/>
      <c r="V44" s="233"/>
      <c r="W44" s="233"/>
      <c r="X44" s="233"/>
      <c r="Y44" s="233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3"/>
      <c r="AN44" s="3"/>
    </row>
    <row r="45" spans="1:40" ht="15.75" hidden="1" customHeight="1">
      <c r="A45" s="155" t="s">
        <v>320</v>
      </c>
      <c r="B45" s="113"/>
      <c r="C45" s="231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3"/>
      <c r="V45" s="233"/>
      <c r="W45" s="233"/>
      <c r="X45" s="233"/>
      <c r="Y45" s="233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3"/>
      <c r="AN45" s="3"/>
    </row>
    <row r="46" spans="1:40" ht="15.75" hidden="1">
      <c r="A46" s="34"/>
      <c r="B46" s="113"/>
      <c r="C46" s="231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3"/>
      <c r="V46" s="233"/>
      <c r="W46" s="233"/>
      <c r="X46" s="233"/>
      <c r="Y46" s="233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3"/>
      <c r="AN46" s="3"/>
    </row>
    <row r="47" spans="1:40" ht="15.75" hidden="1">
      <c r="A47" s="115"/>
      <c r="B47" s="113"/>
      <c r="C47" s="231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3"/>
      <c r="V47" s="233"/>
      <c r="W47" s="233"/>
      <c r="X47" s="233"/>
      <c r="Y47" s="233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3"/>
      <c r="AN47" s="3"/>
    </row>
    <row r="48" spans="1:40" ht="67.5" hidden="1" customHeight="1">
      <c r="A48" s="118" t="s">
        <v>13</v>
      </c>
      <c r="B48" s="196"/>
      <c r="C48" s="231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3"/>
      <c r="V48" s="233"/>
      <c r="W48" s="233"/>
      <c r="X48" s="233"/>
      <c r="Y48" s="233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32"/>
      <c r="AK48" s="232"/>
      <c r="AL48" s="232"/>
      <c r="AM48" s="3"/>
      <c r="AN48" s="3"/>
    </row>
    <row r="49" spans="1:40" ht="15.75" hidden="1" customHeight="1">
      <c r="A49" s="155" t="s">
        <v>320</v>
      </c>
      <c r="B49" s="113"/>
      <c r="C49" s="231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3"/>
      <c r="V49" s="233"/>
      <c r="W49" s="233"/>
      <c r="X49" s="233"/>
      <c r="Y49" s="233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3"/>
      <c r="AN49" s="3"/>
    </row>
    <row r="50" spans="1:40" ht="15.75" hidden="1">
      <c r="A50" s="34"/>
      <c r="B50" s="113"/>
      <c r="C50" s="231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3"/>
      <c r="V50" s="233"/>
      <c r="W50" s="233"/>
      <c r="X50" s="233"/>
      <c r="Y50" s="233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3"/>
      <c r="AN50" s="3"/>
    </row>
    <row r="51" spans="1:40" ht="15.75" hidden="1">
      <c r="A51" s="115"/>
      <c r="B51" s="113"/>
      <c r="C51" s="231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3"/>
      <c r="V51" s="233"/>
      <c r="W51" s="233"/>
      <c r="X51" s="233"/>
      <c r="Y51" s="233"/>
      <c r="Z51" s="232"/>
      <c r="AA51" s="232"/>
      <c r="AB51" s="232"/>
      <c r="AC51" s="232"/>
      <c r="AD51" s="232"/>
      <c r="AE51" s="232"/>
      <c r="AF51" s="232"/>
      <c r="AG51" s="232"/>
      <c r="AH51" s="232"/>
      <c r="AI51" s="232"/>
      <c r="AJ51" s="232"/>
      <c r="AK51" s="232"/>
      <c r="AL51" s="232"/>
      <c r="AM51" s="3"/>
      <c r="AN51" s="3"/>
    </row>
    <row r="52" spans="1:40" ht="79.5" hidden="1" customHeight="1">
      <c r="A52" s="118" t="s">
        <v>14</v>
      </c>
      <c r="B52" s="196"/>
      <c r="C52" s="238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40"/>
      <c r="V52" s="240"/>
      <c r="W52" s="240"/>
      <c r="X52" s="240"/>
      <c r="Y52" s="240"/>
      <c r="Z52" s="239"/>
      <c r="AA52" s="239"/>
      <c r="AB52" s="239"/>
      <c r="AC52" s="239"/>
      <c r="AD52" s="239"/>
      <c r="AE52" s="239"/>
      <c r="AF52" s="239"/>
      <c r="AG52" s="239"/>
      <c r="AH52" s="239"/>
      <c r="AI52" s="239"/>
      <c r="AJ52" s="239"/>
      <c r="AK52" s="239"/>
      <c r="AL52" s="239"/>
      <c r="AM52" s="5"/>
      <c r="AN52" s="5"/>
    </row>
    <row r="53" spans="1:40" ht="15.75" hidden="1" customHeight="1">
      <c r="A53" s="155" t="s">
        <v>320</v>
      </c>
      <c r="B53" s="113"/>
      <c r="C53" s="231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3"/>
      <c r="V53" s="233"/>
      <c r="W53" s="233"/>
      <c r="X53" s="233"/>
      <c r="Y53" s="233"/>
      <c r="Z53" s="232"/>
      <c r="AA53" s="232"/>
      <c r="AB53" s="232"/>
      <c r="AC53" s="232"/>
      <c r="AD53" s="232"/>
      <c r="AE53" s="232"/>
      <c r="AF53" s="232"/>
      <c r="AG53" s="239"/>
      <c r="AH53" s="239"/>
      <c r="AI53" s="239"/>
      <c r="AJ53" s="239"/>
      <c r="AK53" s="239"/>
      <c r="AL53" s="239"/>
      <c r="AM53" s="5"/>
      <c r="AN53" s="5"/>
    </row>
    <row r="54" spans="1:40" ht="15.75" hidden="1">
      <c r="A54" s="34"/>
      <c r="B54" s="113"/>
      <c r="C54" s="231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3"/>
      <c r="V54" s="233"/>
      <c r="W54" s="233"/>
      <c r="X54" s="233"/>
      <c r="Y54" s="233"/>
      <c r="Z54" s="232"/>
      <c r="AA54" s="232"/>
      <c r="AB54" s="232"/>
      <c r="AC54" s="232"/>
      <c r="AD54" s="232"/>
      <c r="AE54" s="232"/>
      <c r="AF54" s="232"/>
      <c r="AG54" s="239"/>
      <c r="AH54" s="239"/>
      <c r="AI54" s="239"/>
      <c r="AJ54" s="239"/>
      <c r="AK54" s="239"/>
      <c r="AL54" s="239"/>
      <c r="AM54" s="5"/>
      <c r="AN54" s="5"/>
    </row>
    <row r="55" spans="1:40" ht="15.75" hidden="1">
      <c r="A55" s="115"/>
      <c r="B55" s="113"/>
      <c r="C55" s="231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3"/>
      <c r="V55" s="233"/>
      <c r="W55" s="233"/>
      <c r="X55" s="233"/>
      <c r="Y55" s="233"/>
      <c r="Z55" s="232"/>
      <c r="AA55" s="232"/>
      <c r="AB55" s="232"/>
      <c r="AC55" s="232"/>
      <c r="AD55" s="232"/>
      <c r="AE55" s="232"/>
      <c r="AF55" s="232"/>
      <c r="AG55" s="232"/>
      <c r="AH55" s="232"/>
      <c r="AI55" s="232"/>
      <c r="AJ55" s="232"/>
      <c r="AK55" s="232"/>
      <c r="AL55" s="232"/>
      <c r="AM55" s="3"/>
      <c r="AN55" s="3"/>
    </row>
    <row r="56" spans="1:40" ht="34.5" hidden="1" customHeight="1">
      <c r="A56" s="118" t="s">
        <v>58</v>
      </c>
      <c r="B56" s="196"/>
      <c r="C56" s="231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3"/>
      <c r="V56" s="233"/>
      <c r="W56" s="233"/>
      <c r="X56" s="233"/>
      <c r="Y56" s="233"/>
      <c r="Z56" s="232"/>
      <c r="AA56" s="232"/>
      <c r="AB56" s="232"/>
      <c r="AC56" s="232"/>
      <c r="AD56" s="232"/>
      <c r="AE56" s="232"/>
      <c r="AF56" s="232"/>
      <c r="AG56" s="232"/>
      <c r="AH56" s="232"/>
      <c r="AI56" s="232"/>
      <c r="AJ56" s="232"/>
      <c r="AK56" s="232"/>
      <c r="AL56" s="232"/>
      <c r="AM56" s="3"/>
      <c r="AN56" s="3"/>
    </row>
    <row r="57" spans="1:40" ht="15.75" hidden="1" customHeight="1">
      <c r="A57" s="155" t="s">
        <v>320</v>
      </c>
      <c r="B57" s="113"/>
      <c r="C57" s="231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3"/>
      <c r="V57" s="233"/>
      <c r="W57" s="233"/>
      <c r="X57" s="233"/>
      <c r="Y57" s="233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J57" s="232"/>
      <c r="AK57" s="232"/>
      <c r="AL57" s="232"/>
      <c r="AM57" s="3"/>
      <c r="AN57" s="3"/>
    </row>
    <row r="58" spans="1:40" ht="15.75" hidden="1">
      <c r="A58" s="34"/>
      <c r="B58" s="113"/>
      <c r="C58" s="231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3"/>
      <c r="V58" s="233"/>
      <c r="W58" s="233"/>
      <c r="X58" s="233"/>
      <c r="Y58" s="233"/>
      <c r="Z58" s="232"/>
      <c r="AA58" s="232"/>
      <c r="AB58" s="232"/>
      <c r="AC58" s="232"/>
      <c r="AD58" s="232"/>
      <c r="AE58" s="232"/>
      <c r="AF58" s="232"/>
      <c r="AG58" s="232"/>
      <c r="AH58" s="232"/>
      <c r="AI58" s="232"/>
      <c r="AJ58" s="232"/>
      <c r="AK58" s="232"/>
      <c r="AL58" s="232"/>
      <c r="AM58" s="3"/>
      <c r="AN58" s="3"/>
    </row>
    <row r="59" spans="1:40" ht="15.75" hidden="1">
      <c r="A59" s="34"/>
      <c r="B59" s="113"/>
      <c r="C59" s="231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3"/>
      <c r="V59" s="233"/>
      <c r="W59" s="233"/>
      <c r="X59" s="233"/>
      <c r="Y59" s="233"/>
      <c r="Z59" s="232"/>
      <c r="AA59" s="232"/>
      <c r="AB59" s="232"/>
      <c r="AC59" s="232"/>
      <c r="AD59" s="232"/>
      <c r="AE59" s="232"/>
      <c r="AF59" s="232"/>
      <c r="AG59" s="232"/>
      <c r="AH59" s="232"/>
      <c r="AI59" s="232"/>
      <c r="AJ59" s="232"/>
      <c r="AK59" s="232"/>
      <c r="AL59" s="232"/>
      <c r="AM59" s="3"/>
      <c r="AN59" s="3"/>
    </row>
    <row r="60" spans="1:40" ht="84.75" hidden="1" customHeight="1">
      <c r="A60" s="118" t="s">
        <v>15</v>
      </c>
      <c r="B60" s="196"/>
      <c r="C60" s="231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33"/>
      <c r="V60" s="233"/>
      <c r="W60" s="233"/>
      <c r="X60" s="233"/>
      <c r="Y60" s="233"/>
      <c r="Z60" s="232"/>
      <c r="AA60" s="232"/>
      <c r="AB60" s="232"/>
      <c r="AC60" s="232"/>
      <c r="AD60" s="232"/>
      <c r="AE60" s="232"/>
      <c r="AF60" s="232"/>
      <c r="AG60" s="232"/>
      <c r="AH60" s="232"/>
      <c r="AI60" s="232"/>
      <c r="AJ60" s="232"/>
      <c r="AK60" s="232"/>
      <c r="AL60" s="232"/>
      <c r="AM60" s="3"/>
      <c r="AN60" s="3"/>
    </row>
    <row r="61" spans="1:40" ht="15.75" hidden="1" customHeight="1">
      <c r="A61" s="155" t="s">
        <v>320</v>
      </c>
      <c r="B61" s="113"/>
      <c r="C61" s="231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3"/>
      <c r="V61" s="233"/>
      <c r="W61" s="233"/>
      <c r="X61" s="233"/>
      <c r="Y61" s="233"/>
      <c r="Z61" s="232"/>
      <c r="AA61" s="232"/>
      <c r="AB61" s="232"/>
      <c r="AC61" s="232"/>
      <c r="AD61" s="232"/>
      <c r="AE61" s="232"/>
      <c r="AF61" s="232"/>
      <c r="AG61" s="232"/>
      <c r="AH61" s="232"/>
      <c r="AI61" s="232"/>
      <c r="AJ61" s="232"/>
      <c r="AK61" s="232"/>
      <c r="AL61" s="232"/>
      <c r="AM61" s="3"/>
      <c r="AN61" s="3"/>
    </row>
    <row r="62" spans="1:40" ht="15.75" hidden="1">
      <c r="A62" s="34"/>
      <c r="B62" s="113"/>
      <c r="C62" s="231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3"/>
      <c r="V62" s="233"/>
      <c r="W62" s="233"/>
      <c r="X62" s="233"/>
      <c r="Y62" s="233"/>
      <c r="Z62" s="232"/>
      <c r="AA62" s="232"/>
      <c r="AB62" s="232"/>
      <c r="AC62" s="232"/>
      <c r="AD62" s="232"/>
      <c r="AE62" s="232"/>
      <c r="AF62" s="232"/>
      <c r="AG62" s="232"/>
      <c r="AH62" s="232"/>
      <c r="AI62" s="232"/>
      <c r="AJ62" s="232"/>
      <c r="AK62" s="232"/>
      <c r="AL62" s="232"/>
      <c r="AM62" s="3"/>
      <c r="AN62" s="3"/>
    </row>
    <row r="63" spans="1:40" ht="15.75" hidden="1">
      <c r="A63" s="115"/>
      <c r="B63" s="113"/>
      <c r="C63" s="231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3"/>
      <c r="V63" s="233"/>
      <c r="W63" s="233"/>
      <c r="X63" s="233"/>
      <c r="Y63" s="233"/>
      <c r="Z63" s="232"/>
      <c r="AA63" s="232"/>
      <c r="AB63" s="232"/>
      <c r="AC63" s="232"/>
      <c r="AD63" s="232"/>
      <c r="AE63" s="232"/>
      <c r="AF63" s="232"/>
      <c r="AG63" s="232"/>
      <c r="AH63" s="232"/>
      <c r="AI63" s="232"/>
      <c r="AJ63" s="232"/>
      <c r="AK63" s="232"/>
      <c r="AL63" s="232"/>
      <c r="AM63" s="3"/>
      <c r="AN63" s="3"/>
    </row>
    <row r="64" spans="1:40" ht="33" hidden="1" customHeight="1">
      <c r="A64" s="118" t="s">
        <v>16</v>
      </c>
      <c r="B64" s="196"/>
      <c r="C64" s="231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3"/>
      <c r="V64" s="233"/>
      <c r="W64" s="233"/>
      <c r="X64" s="233"/>
      <c r="Y64" s="233"/>
      <c r="Z64" s="232"/>
      <c r="AA64" s="232"/>
      <c r="AB64" s="232"/>
      <c r="AC64" s="232"/>
      <c r="AD64" s="232"/>
      <c r="AE64" s="232"/>
      <c r="AF64" s="232"/>
      <c r="AG64" s="232"/>
      <c r="AH64" s="232"/>
      <c r="AI64" s="232"/>
      <c r="AJ64" s="232"/>
      <c r="AK64" s="232"/>
      <c r="AL64" s="232"/>
      <c r="AM64" s="3"/>
      <c r="AN64" s="3"/>
    </row>
    <row r="65" spans="1:40" ht="15.75" hidden="1" customHeight="1">
      <c r="A65" s="155" t="s">
        <v>320</v>
      </c>
      <c r="B65" s="113"/>
      <c r="C65" s="231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3"/>
      <c r="V65" s="233"/>
      <c r="W65" s="233"/>
      <c r="X65" s="233"/>
      <c r="Y65" s="233"/>
      <c r="Z65" s="232"/>
      <c r="AA65" s="232"/>
      <c r="AB65" s="232"/>
      <c r="AC65" s="232"/>
      <c r="AD65" s="232"/>
      <c r="AE65" s="232"/>
      <c r="AF65" s="232"/>
      <c r="AG65" s="232"/>
      <c r="AH65" s="232"/>
      <c r="AI65" s="232"/>
      <c r="AJ65" s="232"/>
      <c r="AK65" s="232"/>
      <c r="AL65" s="232"/>
      <c r="AM65" s="3"/>
      <c r="AN65" s="3"/>
    </row>
    <row r="66" spans="1:40" ht="15.75" hidden="1">
      <c r="A66" s="34"/>
      <c r="B66" s="113"/>
      <c r="C66" s="231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3"/>
      <c r="V66" s="233"/>
      <c r="W66" s="233"/>
      <c r="X66" s="233"/>
      <c r="Y66" s="233"/>
      <c r="Z66" s="232"/>
      <c r="AA66" s="232"/>
      <c r="AB66" s="232"/>
      <c r="AC66" s="232"/>
      <c r="AD66" s="232"/>
      <c r="AE66" s="232"/>
      <c r="AF66" s="232"/>
      <c r="AG66" s="232"/>
      <c r="AH66" s="232"/>
      <c r="AI66" s="232"/>
      <c r="AJ66" s="232"/>
      <c r="AK66" s="232"/>
      <c r="AL66" s="232"/>
      <c r="AM66" s="3"/>
      <c r="AN66" s="3"/>
    </row>
    <row r="67" spans="1:40" ht="15.75" hidden="1">
      <c r="A67" s="115"/>
      <c r="B67" s="113"/>
      <c r="C67" s="231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3"/>
      <c r="V67" s="233"/>
      <c r="W67" s="233"/>
      <c r="X67" s="233"/>
      <c r="Y67" s="233"/>
      <c r="Z67" s="232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  <c r="AM67" s="3"/>
      <c r="AN67" s="3"/>
    </row>
    <row r="68" spans="1:40" ht="47.25" hidden="1">
      <c r="A68" s="118" t="s">
        <v>17</v>
      </c>
      <c r="B68" s="196"/>
      <c r="C68" s="231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232"/>
      <c r="U68" s="233"/>
      <c r="V68" s="233"/>
      <c r="W68" s="233"/>
      <c r="X68" s="233"/>
      <c r="Y68" s="233"/>
      <c r="Z68" s="232"/>
      <c r="AA68" s="232"/>
      <c r="AB68" s="232"/>
      <c r="AC68" s="232"/>
      <c r="AD68" s="232"/>
      <c r="AE68" s="232"/>
      <c r="AF68" s="232"/>
      <c r="AG68" s="232"/>
      <c r="AH68" s="232"/>
      <c r="AI68" s="232"/>
      <c r="AJ68" s="232"/>
      <c r="AK68" s="232"/>
      <c r="AL68" s="232"/>
      <c r="AM68" s="3"/>
      <c r="AN68" s="3"/>
    </row>
    <row r="69" spans="1:40" ht="15.75" hidden="1" customHeight="1">
      <c r="A69" s="155" t="s">
        <v>320</v>
      </c>
      <c r="B69" s="113"/>
      <c r="C69" s="231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3"/>
      <c r="V69" s="233"/>
      <c r="W69" s="233"/>
      <c r="X69" s="233"/>
      <c r="Y69" s="233"/>
      <c r="Z69" s="232"/>
      <c r="AA69" s="232"/>
      <c r="AB69" s="232"/>
      <c r="AC69" s="232"/>
      <c r="AD69" s="232"/>
      <c r="AE69" s="232"/>
      <c r="AF69" s="232"/>
      <c r="AG69" s="232"/>
      <c r="AH69" s="232"/>
      <c r="AI69" s="232"/>
      <c r="AJ69" s="232"/>
      <c r="AK69" s="232"/>
      <c r="AL69" s="232"/>
      <c r="AM69" s="3"/>
      <c r="AN69" s="3"/>
    </row>
    <row r="70" spans="1:40" ht="15.75" hidden="1">
      <c r="A70" s="34"/>
      <c r="B70" s="113"/>
      <c r="C70" s="231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3"/>
      <c r="V70" s="233"/>
      <c r="W70" s="233"/>
      <c r="X70" s="233"/>
      <c r="Y70" s="233"/>
      <c r="Z70" s="232"/>
      <c r="AA70" s="232"/>
      <c r="AB70" s="232"/>
      <c r="AC70" s="232"/>
      <c r="AD70" s="232"/>
      <c r="AE70" s="232"/>
      <c r="AF70" s="232"/>
      <c r="AG70" s="232"/>
      <c r="AH70" s="232"/>
      <c r="AI70" s="232"/>
      <c r="AJ70" s="232"/>
      <c r="AK70" s="232"/>
      <c r="AL70" s="232"/>
      <c r="AM70" s="3"/>
      <c r="AN70" s="3"/>
    </row>
    <row r="71" spans="1:40" ht="15.75" hidden="1">
      <c r="A71" s="115"/>
      <c r="B71" s="113"/>
      <c r="C71" s="231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3"/>
      <c r="V71" s="233"/>
      <c r="W71" s="233"/>
      <c r="X71" s="233"/>
      <c r="Y71" s="233"/>
      <c r="Z71" s="232"/>
      <c r="AA71" s="232"/>
      <c r="AB71" s="232"/>
      <c r="AC71" s="232"/>
      <c r="AD71" s="232"/>
      <c r="AE71" s="232"/>
      <c r="AF71" s="232"/>
      <c r="AG71" s="232"/>
      <c r="AH71" s="232"/>
      <c r="AI71" s="232"/>
      <c r="AJ71" s="232"/>
      <c r="AK71" s="232"/>
      <c r="AL71" s="232"/>
      <c r="AM71" s="3"/>
      <c r="AN71" s="3"/>
    </row>
    <row r="72" spans="1:40" ht="47.25">
      <c r="A72" s="121" t="s">
        <v>18</v>
      </c>
      <c r="B72" s="195"/>
      <c r="C72" s="231">
        <f>C74</f>
        <v>0</v>
      </c>
      <c r="D72" s="231">
        <f t="shared" ref="D72:AL72" si="41">D74</f>
        <v>377.1</v>
      </c>
      <c r="E72" s="231">
        <f t="shared" si="41"/>
        <v>366.5</v>
      </c>
      <c r="F72" s="231">
        <f t="shared" si="41"/>
        <v>480.5</v>
      </c>
      <c r="G72" s="231">
        <f t="shared" si="41"/>
        <v>576.6</v>
      </c>
      <c r="H72" s="231">
        <f t="shared" si="41"/>
        <v>697.6</v>
      </c>
      <c r="I72" s="231">
        <f t="shared" si="41"/>
        <v>0</v>
      </c>
      <c r="J72" s="231">
        <f t="shared" si="41"/>
        <v>377.1</v>
      </c>
      <c r="K72" s="231">
        <f t="shared" si="41"/>
        <v>366.5</v>
      </c>
      <c r="L72" s="231">
        <f t="shared" si="41"/>
        <v>480.5</v>
      </c>
      <c r="M72" s="231">
        <f t="shared" si="41"/>
        <v>576.6</v>
      </c>
      <c r="N72" s="231">
        <f t="shared" si="41"/>
        <v>697.6</v>
      </c>
      <c r="O72" s="231">
        <f t="shared" si="41"/>
        <v>0</v>
      </c>
      <c r="P72" s="231">
        <f t="shared" si="41"/>
        <v>-13.5</v>
      </c>
      <c r="Q72" s="231">
        <f t="shared" si="41"/>
        <v>-51.3</v>
      </c>
      <c r="R72" s="231">
        <f t="shared" si="41"/>
        <v>0</v>
      </c>
      <c r="S72" s="231">
        <f t="shared" si="41"/>
        <v>0</v>
      </c>
      <c r="T72" s="231">
        <f t="shared" si="41"/>
        <v>0</v>
      </c>
      <c r="U72" s="231">
        <f t="shared" si="41"/>
        <v>0</v>
      </c>
      <c r="V72" s="231">
        <f t="shared" si="41"/>
        <v>700</v>
      </c>
      <c r="W72" s="231">
        <f t="shared" si="41"/>
        <v>605</v>
      </c>
      <c r="X72" s="231">
        <f t="shared" si="41"/>
        <v>605</v>
      </c>
      <c r="Y72" s="231">
        <f t="shared" si="41"/>
        <v>605</v>
      </c>
      <c r="Z72" s="231">
        <f t="shared" si="41"/>
        <v>605</v>
      </c>
      <c r="AA72" s="231">
        <f t="shared" si="41"/>
        <v>0</v>
      </c>
      <c r="AB72" s="232">
        <f>AH72/12/V72*1000000</f>
        <v>11988.095238095239</v>
      </c>
      <c r="AC72" s="232">
        <f>AI72/12/W72*1000000</f>
        <v>16707.988980716251</v>
      </c>
      <c r="AD72" s="232">
        <f>AJ72/12/X72*1000000</f>
        <v>17438.016528925618</v>
      </c>
      <c r="AE72" s="232">
        <f>AK72/12/Y72*1000000</f>
        <v>18209.366391184572</v>
      </c>
      <c r="AF72" s="232">
        <f>AL72/12/Z72*1000000</f>
        <v>19008.264462809915</v>
      </c>
      <c r="AG72" s="231">
        <f t="shared" si="41"/>
        <v>0</v>
      </c>
      <c r="AH72" s="231">
        <f t="shared" si="41"/>
        <v>100.7</v>
      </c>
      <c r="AI72" s="231">
        <f t="shared" si="41"/>
        <v>121.3</v>
      </c>
      <c r="AJ72" s="231">
        <f t="shared" si="41"/>
        <v>126.6</v>
      </c>
      <c r="AK72" s="231">
        <f t="shared" si="41"/>
        <v>132.19999999999999</v>
      </c>
      <c r="AL72" s="231">
        <f t="shared" si="41"/>
        <v>138</v>
      </c>
      <c r="AM72" s="3"/>
      <c r="AN72" s="3"/>
    </row>
    <row r="73" spans="1:40" ht="15.75" customHeight="1">
      <c r="A73" s="122" t="s">
        <v>320</v>
      </c>
      <c r="B73" s="198"/>
      <c r="C73" s="231"/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3"/>
      <c r="V73" s="233"/>
      <c r="W73" s="233"/>
      <c r="X73" s="233"/>
      <c r="Y73" s="233"/>
      <c r="Z73" s="232"/>
      <c r="AA73" s="232"/>
      <c r="AB73" s="232"/>
      <c r="AC73" s="232"/>
      <c r="AD73" s="232"/>
      <c r="AE73" s="232"/>
      <c r="AF73" s="232"/>
      <c r="AG73" s="232"/>
      <c r="AH73" s="232"/>
      <c r="AI73" s="232"/>
      <c r="AJ73" s="232"/>
      <c r="AK73" s="232"/>
      <c r="AL73" s="232"/>
      <c r="AM73" s="3"/>
      <c r="AN73" s="3"/>
    </row>
    <row r="74" spans="1:40" ht="15.75">
      <c r="A74" s="34" t="s">
        <v>548</v>
      </c>
      <c r="B74" s="198" t="s">
        <v>530</v>
      </c>
      <c r="C74" s="232">
        <v>0</v>
      </c>
      <c r="D74" s="232">
        <v>377.1</v>
      </c>
      <c r="E74" s="232">
        <v>366.5</v>
      </c>
      <c r="F74" s="232">
        <v>480.5</v>
      </c>
      <c r="G74" s="232">
        <v>576.6</v>
      </c>
      <c r="H74" s="232">
        <v>697.6</v>
      </c>
      <c r="I74" s="232">
        <v>0</v>
      </c>
      <c r="J74" s="232">
        <v>377.1</v>
      </c>
      <c r="K74" s="232">
        <v>366.5</v>
      </c>
      <c r="L74" s="232">
        <v>480.5</v>
      </c>
      <c r="M74" s="232">
        <v>576.6</v>
      </c>
      <c r="N74" s="232">
        <v>697.6</v>
      </c>
      <c r="O74" s="232">
        <v>0</v>
      </c>
      <c r="P74" s="232">
        <v>-13.5</v>
      </c>
      <c r="Q74" s="232">
        <v>-51.3</v>
      </c>
      <c r="R74" s="232">
        <v>0</v>
      </c>
      <c r="S74" s="232">
        <v>0</v>
      </c>
      <c r="T74" s="232">
        <v>0</v>
      </c>
      <c r="U74" s="233">
        <v>0</v>
      </c>
      <c r="V74" s="233">
        <v>700</v>
      </c>
      <c r="W74" s="233">
        <v>605</v>
      </c>
      <c r="X74" s="233">
        <v>605</v>
      </c>
      <c r="Y74" s="233">
        <v>605</v>
      </c>
      <c r="Z74" s="232">
        <v>605</v>
      </c>
      <c r="AA74" s="232">
        <v>0</v>
      </c>
      <c r="AB74" s="232">
        <f>AH74/12/V74*1000000</f>
        <v>11988.095238095239</v>
      </c>
      <c r="AC74" s="232">
        <f>AI74/12/W74*1000000</f>
        <v>16707.988980716251</v>
      </c>
      <c r="AD74" s="232">
        <f>AJ74/12/X74*1000000</f>
        <v>17438.016528925618</v>
      </c>
      <c r="AE74" s="232">
        <f>AK74/12/Y74*1000000</f>
        <v>18209.366391184572</v>
      </c>
      <c r="AF74" s="232">
        <f>AL74/12/Z74*1000000</f>
        <v>19008.264462809915</v>
      </c>
      <c r="AG74" s="232">
        <v>0</v>
      </c>
      <c r="AH74" s="232">
        <v>100.7</v>
      </c>
      <c r="AI74" s="232">
        <v>121.3</v>
      </c>
      <c r="AJ74" s="232">
        <v>126.6</v>
      </c>
      <c r="AK74" s="232">
        <v>132.19999999999999</v>
      </c>
      <c r="AL74" s="232">
        <v>138</v>
      </c>
      <c r="AM74" s="3"/>
      <c r="AN74" s="3"/>
    </row>
    <row r="75" spans="1:40" ht="15.75">
      <c r="A75" s="115"/>
      <c r="B75" s="113"/>
      <c r="C75" s="231"/>
      <c r="D75" s="232"/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32"/>
      <c r="R75" s="232"/>
      <c r="S75" s="232"/>
      <c r="T75" s="232"/>
      <c r="U75" s="233"/>
      <c r="V75" s="233"/>
      <c r="W75" s="233"/>
      <c r="X75" s="233"/>
      <c r="Y75" s="233"/>
      <c r="Z75" s="232"/>
      <c r="AA75" s="232"/>
      <c r="AB75" s="232"/>
      <c r="AC75" s="232"/>
      <c r="AD75" s="232"/>
      <c r="AE75" s="232"/>
      <c r="AF75" s="232"/>
      <c r="AG75" s="232"/>
      <c r="AH75" s="232"/>
      <c r="AI75" s="232"/>
      <c r="AJ75" s="232"/>
      <c r="AK75" s="232"/>
      <c r="AL75" s="232"/>
      <c r="AM75" s="3"/>
      <c r="AN75" s="3"/>
    </row>
    <row r="76" spans="1:40" ht="15.75" hidden="1" customHeight="1">
      <c r="A76" s="121" t="s">
        <v>19</v>
      </c>
      <c r="B76" s="195"/>
      <c r="C76" s="231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3"/>
      <c r="V76" s="233"/>
      <c r="W76" s="233"/>
      <c r="X76" s="233"/>
      <c r="Y76" s="233"/>
      <c r="Z76" s="232"/>
      <c r="AA76" s="232"/>
      <c r="AB76" s="232"/>
      <c r="AC76" s="232"/>
      <c r="AD76" s="232"/>
      <c r="AE76" s="232"/>
      <c r="AF76" s="232"/>
      <c r="AG76" s="232"/>
      <c r="AH76" s="232"/>
      <c r="AI76" s="232"/>
      <c r="AJ76" s="232"/>
      <c r="AK76" s="232"/>
      <c r="AL76" s="232"/>
      <c r="AM76" s="3"/>
      <c r="AN76" s="3"/>
    </row>
    <row r="77" spans="1:40" ht="15.75" hidden="1" customHeight="1">
      <c r="A77" s="155" t="s">
        <v>320</v>
      </c>
      <c r="B77" s="113"/>
      <c r="C77" s="231"/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3"/>
      <c r="V77" s="233"/>
      <c r="W77" s="233"/>
      <c r="X77" s="233"/>
      <c r="Y77" s="233"/>
      <c r="Z77" s="232"/>
      <c r="AA77" s="232"/>
      <c r="AB77" s="232"/>
      <c r="AC77" s="232"/>
      <c r="AD77" s="232"/>
      <c r="AE77" s="232"/>
      <c r="AF77" s="232"/>
      <c r="AG77" s="232"/>
      <c r="AH77" s="232"/>
      <c r="AI77" s="232"/>
      <c r="AJ77" s="232"/>
      <c r="AK77" s="232"/>
      <c r="AL77" s="232"/>
      <c r="AM77" s="3"/>
      <c r="AN77" s="3"/>
    </row>
    <row r="78" spans="1:40" ht="15.75" hidden="1">
      <c r="A78" s="34"/>
      <c r="B78" s="113"/>
      <c r="C78" s="231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232"/>
      <c r="U78" s="233"/>
      <c r="V78" s="233"/>
      <c r="W78" s="233"/>
      <c r="X78" s="233"/>
      <c r="Y78" s="233"/>
      <c r="Z78" s="232"/>
      <c r="AA78" s="232"/>
      <c r="AB78" s="232"/>
      <c r="AC78" s="232"/>
      <c r="AD78" s="232"/>
      <c r="AE78" s="232"/>
      <c r="AF78" s="232"/>
      <c r="AG78" s="232"/>
      <c r="AH78" s="232"/>
      <c r="AI78" s="232"/>
      <c r="AJ78" s="232"/>
      <c r="AK78" s="232"/>
      <c r="AL78" s="232"/>
      <c r="AM78" s="3"/>
      <c r="AN78" s="3"/>
    </row>
    <row r="79" spans="1:40" ht="15.75" hidden="1">
      <c r="A79" s="115"/>
      <c r="B79" s="113"/>
      <c r="C79" s="231"/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2"/>
      <c r="U79" s="233"/>
      <c r="V79" s="233"/>
      <c r="W79" s="233"/>
      <c r="X79" s="233"/>
      <c r="Y79" s="233"/>
      <c r="Z79" s="232"/>
      <c r="AA79" s="232"/>
      <c r="AB79" s="232"/>
      <c r="AC79" s="232"/>
      <c r="AD79" s="232"/>
      <c r="AE79" s="232"/>
      <c r="AF79" s="232"/>
      <c r="AG79" s="232"/>
      <c r="AH79" s="232"/>
      <c r="AI79" s="232"/>
      <c r="AJ79" s="232"/>
      <c r="AK79" s="232"/>
      <c r="AL79" s="232"/>
      <c r="AM79" s="3"/>
      <c r="AN79" s="3"/>
    </row>
    <row r="80" spans="1:40" ht="15.75" customHeight="1">
      <c r="A80" s="121" t="s">
        <v>20</v>
      </c>
      <c r="B80" s="195"/>
      <c r="C80" s="231">
        <f>C82+C83</f>
        <v>43.3</v>
      </c>
      <c r="D80" s="231">
        <f t="shared" ref="D80:AL80" si="42">D82+D83</f>
        <v>47</v>
      </c>
      <c r="E80" s="231">
        <f t="shared" si="42"/>
        <v>48.8</v>
      </c>
      <c r="F80" s="231">
        <f t="shared" si="42"/>
        <v>51.4</v>
      </c>
      <c r="G80" s="231">
        <f t="shared" si="42"/>
        <v>54.3</v>
      </c>
      <c r="H80" s="231">
        <f t="shared" si="42"/>
        <v>56.3</v>
      </c>
      <c r="I80" s="231">
        <f t="shared" si="42"/>
        <v>43.3</v>
      </c>
      <c r="J80" s="231">
        <f t="shared" si="42"/>
        <v>47</v>
      </c>
      <c r="K80" s="231">
        <f t="shared" si="42"/>
        <v>48.8</v>
      </c>
      <c r="L80" s="231">
        <f t="shared" si="42"/>
        <v>51.4</v>
      </c>
      <c r="M80" s="231">
        <f t="shared" si="42"/>
        <v>54.3</v>
      </c>
      <c r="N80" s="231">
        <f t="shared" si="42"/>
        <v>56.3</v>
      </c>
      <c r="O80" s="231">
        <f t="shared" si="42"/>
        <v>-0.5</v>
      </c>
      <c r="P80" s="231">
        <f t="shared" si="42"/>
        <v>0</v>
      </c>
      <c r="Q80" s="231">
        <f t="shared" si="42"/>
        <v>0</v>
      </c>
      <c r="R80" s="231">
        <f t="shared" si="42"/>
        <v>0</v>
      </c>
      <c r="S80" s="231">
        <f t="shared" si="42"/>
        <v>0</v>
      </c>
      <c r="T80" s="231">
        <f t="shared" si="42"/>
        <v>0</v>
      </c>
      <c r="U80" s="231">
        <f t="shared" si="42"/>
        <v>89</v>
      </c>
      <c r="V80" s="231">
        <f t="shared" si="42"/>
        <v>90</v>
      </c>
      <c r="W80" s="231">
        <f t="shared" si="42"/>
        <v>90</v>
      </c>
      <c r="X80" s="231">
        <f t="shared" si="42"/>
        <v>91</v>
      </c>
      <c r="Y80" s="231">
        <f t="shared" si="42"/>
        <v>893</v>
      </c>
      <c r="Z80" s="231">
        <f t="shared" si="42"/>
        <v>95</v>
      </c>
      <c r="AA80" s="232">
        <f t="shared" ref="AA80" si="43">AG80/12/U80*1000000</f>
        <v>12078.651685393259</v>
      </c>
      <c r="AB80" s="232">
        <f t="shared" ref="AB80" si="44">AH80/12/V80*1000000</f>
        <v>12037.037037037036</v>
      </c>
      <c r="AC80" s="232">
        <f t="shared" ref="AC80" si="45">AI80/12/W80*1000000</f>
        <v>12592.592592592593</v>
      </c>
      <c r="AD80" s="232">
        <f t="shared" ref="AD80" si="46">AJ80/12/X80*1000000</f>
        <v>12454.212454212453</v>
      </c>
      <c r="AE80" s="232">
        <f t="shared" ref="AE80" si="47">AK80/12/Y80*1000000</f>
        <v>1306.4576334453154</v>
      </c>
      <c r="AF80" s="232">
        <f t="shared" ref="AF80" si="48">AL80/12/Z80*1000000</f>
        <v>12543.859649122807</v>
      </c>
      <c r="AG80" s="231">
        <f t="shared" si="42"/>
        <v>12.899999999999999</v>
      </c>
      <c r="AH80" s="231">
        <f t="shared" si="42"/>
        <v>13</v>
      </c>
      <c r="AI80" s="231">
        <f t="shared" si="42"/>
        <v>13.6</v>
      </c>
      <c r="AJ80" s="231">
        <f t="shared" si="42"/>
        <v>13.6</v>
      </c>
      <c r="AK80" s="231">
        <f t="shared" si="42"/>
        <v>14</v>
      </c>
      <c r="AL80" s="231">
        <f t="shared" si="42"/>
        <v>14.3</v>
      </c>
      <c r="AM80" s="3"/>
      <c r="AN80" s="3"/>
    </row>
    <row r="81" spans="1:40" ht="15.75" customHeight="1">
      <c r="A81" s="155" t="s">
        <v>320</v>
      </c>
      <c r="B81" s="113"/>
      <c r="C81" s="231"/>
      <c r="D81" s="232"/>
      <c r="E81" s="232"/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232"/>
      <c r="Q81" s="232"/>
      <c r="R81" s="232"/>
      <c r="S81" s="232"/>
      <c r="T81" s="232"/>
      <c r="U81" s="233"/>
      <c r="V81" s="233"/>
      <c r="W81" s="233"/>
      <c r="X81" s="233"/>
      <c r="Y81" s="233"/>
      <c r="Z81" s="232"/>
      <c r="AA81" s="232"/>
      <c r="AB81" s="232"/>
      <c r="AC81" s="232"/>
      <c r="AD81" s="232"/>
      <c r="AE81" s="232"/>
      <c r="AF81" s="232"/>
      <c r="AG81" s="232"/>
      <c r="AH81" s="232"/>
      <c r="AI81" s="232"/>
      <c r="AJ81" s="232"/>
      <c r="AK81" s="232"/>
      <c r="AL81" s="232"/>
      <c r="AM81" s="3"/>
      <c r="AN81" s="3"/>
    </row>
    <row r="82" spans="1:40" ht="47.25">
      <c r="A82" s="214" t="s">
        <v>520</v>
      </c>
      <c r="B82" s="198" t="s">
        <v>530</v>
      </c>
      <c r="C82" s="232">
        <v>30.9</v>
      </c>
      <c r="D82" s="232">
        <v>32.1</v>
      </c>
      <c r="E82" s="232">
        <v>32.9</v>
      </c>
      <c r="F82" s="232">
        <v>34.9</v>
      </c>
      <c r="G82" s="232">
        <v>36.299999999999997</v>
      </c>
      <c r="H82" s="232">
        <v>37.299999999999997</v>
      </c>
      <c r="I82" s="232">
        <v>30.9</v>
      </c>
      <c r="J82" s="232">
        <v>32.1</v>
      </c>
      <c r="K82" s="232">
        <v>32.9</v>
      </c>
      <c r="L82" s="232">
        <v>34.9</v>
      </c>
      <c r="M82" s="232">
        <v>36.299999999999997</v>
      </c>
      <c r="N82" s="232">
        <v>37.299999999999997</v>
      </c>
      <c r="O82" s="232">
        <v>-0.5</v>
      </c>
      <c r="P82" s="232">
        <v>0</v>
      </c>
      <c r="Q82" s="232">
        <v>0</v>
      </c>
      <c r="R82" s="232">
        <v>0</v>
      </c>
      <c r="S82" s="232">
        <v>0</v>
      </c>
      <c r="T82" s="232">
        <v>0</v>
      </c>
      <c r="U82" s="233">
        <v>84</v>
      </c>
      <c r="V82" s="233">
        <v>83</v>
      </c>
      <c r="W82" s="233">
        <v>83</v>
      </c>
      <c r="X82" s="233">
        <v>83</v>
      </c>
      <c r="Y82" s="233">
        <v>883</v>
      </c>
      <c r="Z82" s="232">
        <v>83</v>
      </c>
      <c r="AA82" s="232">
        <f t="shared" ref="AA82:AF82" si="49">AG82/12/U82*1000000</f>
        <v>11607.142857142857</v>
      </c>
      <c r="AB82" s="232">
        <f t="shared" si="49"/>
        <v>11646.586345381525</v>
      </c>
      <c r="AC82" s="232">
        <f t="shared" si="49"/>
        <v>12048.192771084337</v>
      </c>
      <c r="AD82" s="232">
        <f t="shared" si="49"/>
        <v>12048.192771084337</v>
      </c>
      <c r="AE82" s="232">
        <f t="shared" si="49"/>
        <v>1141.9403548508872</v>
      </c>
      <c r="AF82" s="232">
        <f t="shared" si="49"/>
        <v>12148.594377510039</v>
      </c>
      <c r="AG82" s="232">
        <v>11.7</v>
      </c>
      <c r="AH82" s="232">
        <v>11.6</v>
      </c>
      <c r="AI82" s="232">
        <v>12</v>
      </c>
      <c r="AJ82" s="232">
        <v>12</v>
      </c>
      <c r="AK82" s="232">
        <v>12.1</v>
      </c>
      <c r="AL82" s="232">
        <v>12.1</v>
      </c>
      <c r="AM82" s="3"/>
      <c r="AN82" s="3"/>
    </row>
    <row r="83" spans="1:40" ht="15.75">
      <c r="A83" s="115" t="s">
        <v>521</v>
      </c>
      <c r="B83" s="198" t="s">
        <v>530</v>
      </c>
      <c r="C83" s="232">
        <v>12.4</v>
      </c>
      <c r="D83" s="232">
        <v>14.9</v>
      </c>
      <c r="E83" s="232">
        <v>15.9</v>
      </c>
      <c r="F83" s="232">
        <v>16.5</v>
      </c>
      <c r="G83" s="232">
        <v>18</v>
      </c>
      <c r="H83" s="232">
        <v>19</v>
      </c>
      <c r="I83" s="232">
        <v>12.4</v>
      </c>
      <c r="J83" s="232">
        <v>14.9</v>
      </c>
      <c r="K83" s="232">
        <v>15.9</v>
      </c>
      <c r="L83" s="232">
        <v>16.5</v>
      </c>
      <c r="M83" s="232">
        <v>18</v>
      </c>
      <c r="N83" s="232">
        <v>19</v>
      </c>
      <c r="O83" s="232">
        <v>0</v>
      </c>
      <c r="P83" s="232">
        <v>0</v>
      </c>
      <c r="Q83" s="232">
        <v>0</v>
      </c>
      <c r="R83" s="232">
        <v>0</v>
      </c>
      <c r="S83" s="232">
        <v>0</v>
      </c>
      <c r="T83" s="232">
        <v>0</v>
      </c>
      <c r="U83" s="233">
        <v>5</v>
      </c>
      <c r="V83" s="233">
        <v>7</v>
      </c>
      <c r="W83" s="233">
        <v>7</v>
      </c>
      <c r="X83" s="233">
        <v>8</v>
      </c>
      <c r="Y83" s="233">
        <v>10</v>
      </c>
      <c r="Z83" s="232">
        <v>12</v>
      </c>
      <c r="AA83" s="232">
        <f t="shared" ref="AA83:AF83" si="50">AG83/12/U83*1000000</f>
        <v>19999.999999999996</v>
      </c>
      <c r="AB83" s="232">
        <f t="shared" si="50"/>
        <v>16666.666666666668</v>
      </c>
      <c r="AC83" s="232">
        <f t="shared" si="50"/>
        <v>19047.619047619046</v>
      </c>
      <c r="AD83" s="232">
        <f t="shared" si="50"/>
        <v>16666.666666666668</v>
      </c>
      <c r="AE83" s="232">
        <f t="shared" si="50"/>
        <v>15833.33333333333</v>
      </c>
      <c r="AF83" s="232">
        <f t="shared" si="50"/>
        <v>15277.777777777779</v>
      </c>
      <c r="AG83" s="232">
        <v>1.2</v>
      </c>
      <c r="AH83" s="232">
        <v>1.4</v>
      </c>
      <c r="AI83" s="232">
        <v>1.6</v>
      </c>
      <c r="AJ83" s="232">
        <v>1.6</v>
      </c>
      <c r="AK83" s="232">
        <v>1.9</v>
      </c>
      <c r="AL83" s="232">
        <v>2.2000000000000002</v>
      </c>
      <c r="AM83" s="3"/>
      <c r="AN83" s="3"/>
    </row>
    <row r="84" spans="1:40" ht="15.75" customHeight="1">
      <c r="A84" s="121" t="s">
        <v>21</v>
      </c>
      <c r="B84" s="195"/>
      <c r="C84" s="231"/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32"/>
      <c r="R84" s="232"/>
      <c r="S84" s="232"/>
      <c r="T84" s="232"/>
      <c r="U84" s="233"/>
      <c r="V84" s="233"/>
      <c r="W84" s="233"/>
      <c r="X84" s="233"/>
      <c r="Y84" s="233"/>
      <c r="Z84" s="232"/>
      <c r="AA84" s="232"/>
      <c r="AB84" s="232"/>
      <c r="AC84" s="232"/>
      <c r="AD84" s="232"/>
      <c r="AE84" s="232"/>
      <c r="AF84" s="232"/>
      <c r="AG84" s="232"/>
      <c r="AH84" s="232"/>
      <c r="AI84" s="232"/>
      <c r="AJ84" s="232"/>
      <c r="AK84" s="232"/>
      <c r="AL84" s="232"/>
      <c r="AM84" s="3"/>
      <c r="AN84" s="3"/>
    </row>
    <row r="85" spans="1:40" ht="15.75" customHeight="1">
      <c r="A85" s="155" t="s">
        <v>320</v>
      </c>
      <c r="B85" s="113"/>
      <c r="C85" s="231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3"/>
      <c r="V85" s="233"/>
      <c r="W85" s="233"/>
      <c r="X85" s="233"/>
      <c r="Y85" s="233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3"/>
      <c r="AN85" s="3"/>
    </row>
    <row r="86" spans="1:40" ht="15.75">
      <c r="A86" s="34"/>
      <c r="B86" s="113"/>
      <c r="C86" s="231"/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232"/>
      <c r="U86" s="233"/>
      <c r="V86" s="233"/>
      <c r="W86" s="233"/>
      <c r="X86" s="233"/>
      <c r="Y86" s="233"/>
      <c r="Z86" s="232"/>
      <c r="AA86" s="232"/>
      <c r="AB86" s="232"/>
      <c r="AC86" s="232"/>
      <c r="AD86" s="232"/>
      <c r="AE86" s="232"/>
      <c r="AF86" s="232"/>
      <c r="AG86" s="232"/>
      <c r="AH86" s="232"/>
      <c r="AI86" s="232"/>
      <c r="AJ86" s="232"/>
      <c r="AK86" s="232"/>
      <c r="AL86" s="232"/>
      <c r="AM86" s="3"/>
      <c r="AN86" s="3"/>
    </row>
    <row r="87" spans="1:40" ht="15.75">
      <c r="A87" s="115"/>
      <c r="B87" s="113"/>
      <c r="C87" s="231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3"/>
      <c r="V87" s="233"/>
      <c r="W87" s="233"/>
      <c r="X87" s="233"/>
      <c r="Y87" s="233"/>
      <c r="Z87" s="232"/>
      <c r="AA87" s="232"/>
      <c r="AB87" s="232"/>
      <c r="AC87" s="232"/>
      <c r="AD87" s="232"/>
      <c r="AE87" s="232"/>
      <c r="AF87" s="232"/>
      <c r="AG87" s="232"/>
      <c r="AH87" s="232"/>
      <c r="AI87" s="232"/>
      <c r="AJ87" s="232"/>
      <c r="AK87" s="232"/>
      <c r="AL87" s="232"/>
      <c r="AM87" s="3"/>
      <c r="AN87" s="3"/>
    </row>
    <row r="88" spans="1:40" ht="49.5" hidden="1" customHeight="1">
      <c r="A88" s="121" t="s">
        <v>312</v>
      </c>
      <c r="B88" s="195"/>
      <c r="C88" s="231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3"/>
      <c r="V88" s="233"/>
      <c r="W88" s="233"/>
      <c r="X88" s="233"/>
      <c r="Y88" s="233"/>
      <c r="Z88" s="232"/>
      <c r="AA88" s="232"/>
      <c r="AB88" s="232"/>
      <c r="AC88" s="232"/>
      <c r="AD88" s="232"/>
      <c r="AE88" s="232"/>
      <c r="AF88" s="232"/>
      <c r="AG88" s="232"/>
      <c r="AH88" s="232"/>
      <c r="AI88" s="232"/>
      <c r="AJ88" s="232"/>
      <c r="AK88" s="232"/>
      <c r="AL88" s="232"/>
      <c r="AM88" s="3"/>
      <c r="AN88" s="3"/>
    </row>
    <row r="89" spans="1:40" ht="15.75" hidden="1" customHeight="1">
      <c r="A89" s="155" t="s">
        <v>320</v>
      </c>
      <c r="B89" s="113"/>
      <c r="C89" s="231"/>
      <c r="D89" s="232"/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33"/>
      <c r="V89" s="233"/>
      <c r="W89" s="233"/>
      <c r="X89" s="233"/>
      <c r="Y89" s="233"/>
      <c r="Z89" s="232"/>
      <c r="AA89" s="232"/>
      <c r="AB89" s="232"/>
      <c r="AC89" s="232"/>
      <c r="AD89" s="232"/>
      <c r="AE89" s="232"/>
      <c r="AF89" s="232"/>
      <c r="AG89" s="232"/>
      <c r="AH89" s="232"/>
      <c r="AI89" s="232"/>
      <c r="AJ89" s="232"/>
      <c r="AK89" s="232"/>
      <c r="AL89" s="232"/>
      <c r="AM89" s="3"/>
      <c r="AN89" s="3"/>
    </row>
    <row r="90" spans="1:40" ht="12.75" hidden="1" customHeight="1">
      <c r="A90" s="34"/>
      <c r="B90" s="113"/>
      <c r="C90" s="231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3"/>
      <c r="V90" s="233"/>
      <c r="W90" s="233"/>
      <c r="X90" s="233"/>
      <c r="Y90" s="233"/>
      <c r="Z90" s="232"/>
      <c r="AA90" s="232"/>
      <c r="AB90" s="232"/>
      <c r="AC90" s="232"/>
      <c r="AD90" s="232"/>
      <c r="AE90" s="232"/>
      <c r="AF90" s="232"/>
      <c r="AG90" s="232"/>
      <c r="AH90" s="232"/>
      <c r="AI90" s="232"/>
      <c r="AJ90" s="232"/>
      <c r="AK90" s="232"/>
      <c r="AL90" s="232"/>
      <c r="AM90" s="3"/>
      <c r="AN90" s="3"/>
    </row>
    <row r="91" spans="1:40" ht="15.75" hidden="1">
      <c r="A91" s="115"/>
      <c r="B91" s="113"/>
      <c r="C91" s="231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U91" s="233"/>
      <c r="V91" s="233"/>
      <c r="W91" s="233"/>
      <c r="X91" s="233"/>
      <c r="Y91" s="233"/>
      <c r="Z91" s="232"/>
      <c r="AA91" s="232"/>
      <c r="AB91" s="232"/>
      <c r="AC91" s="232"/>
      <c r="AD91" s="232"/>
      <c r="AE91" s="232"/>
      <c r="AF91" s="232"/>
      <c r="AG91" s="232"/>
      <c r="AH91" s="232"/>
      <c r="AI91" s="232"/>
      <c r="AJ91" s="232"/>
      <c r="AK91" s="232"/>
      <c r="AL91" s="232"/>
      <c r="AM91" s="3"/>
      <c r="AN91" s="3"/>
    </row>
    <row r="92" spans="1:40" ht="12.75" hidden="1" customHeight="1">
      <c r="A92" s="121" t="s">
        <v>22</v>
      </c>
      <c r="B92" s="195"/>
      <c r="C92" s="231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3"/>
      <c r="V92" s="233"/>
      <c r="W92" s="233"/>
      <c r="X92" s="233"/>
      <c r="Y92" s="233"/>
      <c r="Z92" s="232"/>
      <c r="AA92" s="232"/>
      <c r="AB92" s="232"/>
      <c r="AC92" s="232"/>
      <c r="AD92" s="232"/>
      <c r="AE92" s="232"/>
      <c r="AF92" s="232"/>
      <c r="AG92" s="232"/>
      <c r="AH92" s="232"/>
      <c r="AI92" s="232"/>
      <c r="AJ92" s="232"/>
      <c r="AK92" s="232"/>
      <c r="AL92" s="232"/>
      <c r="AM92" s="3"/>
      <c r="AN92" s="3"/>
    </row>
    <row r="93" spans="1:40" ht="12.75" hidden="1" customHeight="1">
      <c r="A93" s="155" t="s">
        <v>320</v>
      </c>
      <c r="B93" s="113"/>
      <c r="C93" s="231"/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32"/>
      <c r="S93" s="232"/>
      <c r="T93" s="232"/>
      <c r="U93" s="233"/>
      <c r="V93" s="233"/>
      <c r="W93" s="233"/>
      <c r="X93" s="233"/>
      <c r="Y93" s="233"/>
      <c r="Z93" s="232"/>
      <c r="AA93" s="232"/>
      <c r="AB93" s="232"/>
      <c r="AC93" s="232"/>
      <c r="AD93" s="232"/>
      <c r="AE93" s="232"/>
      <c r="AF93" s="232"/>
      <c r="AG93" s="232"/>
      <c r="AH93" s="232"/>
      <c r="AI93" s="232"/>
      <c r="AJ93" s="232"/>
      <c r="AK93" s="232"/>
      <c r="AL93" s="232"/>
      <c r="AM93" s="3"/>
      <c r="AN93" s="3"/>
    </row>
    <row r="94" spans="1:40" ht="15.75" hidden="1">
      <c r="A94" s="34"/>
      <c r="B94" s="113"/>
      <c r="C94" s="231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32"/>
      <c r="U94" s="233"/>
      <c r="V94" s="233"/>
      <c r="W94" s="233"/>
      <c r="X94" s="233"/>
      <c r="Y94" s="233"/>
      <c r="Z94" s="232"/>
      <c r="AA94" s="232"/>
      <c r="AB94" s="232"/>
      <c r="AC94" s="232"/>
      <c r="AD94" s="232"/>
      <c r="AE94" s="232"/>
      <c r="AF94" s="232"/>
      <c r="AG94" s="232"/>
      <c r="AH94" s="232"/>
      <c r="AI94" s="232"/>
      <c r="AJ94" s="232"/>
      <c r="AK94" s="232"/>
      <c r="AL94" s="232"/>
      <c r="AM94" s="3"/>
      <c r="AN94" s="3"/>
    </row>
    <row r="95" spans="1:40" ht="15.75" hidden="1">
      <c r="A95" s="115"/>
      <c r="B95" s="113"/>
      <c r="C95" s="231"/>
      <c r="D95" s="232"/>
      <c r="E95" s="232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32"/>
      <c r="S95" s="232"/>
      <c r="T95" s="232"/>
      <c r="U95" s="233"/>
      <c r="V95" s="233"/>
      <c r="W95" s="233"/>
      <c r="X95" s="233"/>
      <c r="Y95" s="233"/>
      <c r="Z95" s="232"/>
      <c r="AA95" s="232"/>
      <c r="AB95" s="232"/>
      <c r="AC95" s="232"/>
      <c r="AD95" s="232"/>
      <c r="AE95" s="232"/>
      <c r="AF95" s="232"/>
      <c r="AG95" s="232"/>
      <c r="AH95" s="232"/>
      <c r="AI95" s="232"/>
      <c r="AJ95" s="232"/>
      <c r="AK95" s="232"/>
      <c r="AL95" s="232"/>
      <c r="AM95" s="3"/>
      <c r="AN95" s="3"/>
    </row>
    <row r="96" spans="1:40" ht="15" customHeight="1">
      <c r="A96" s="121" t="s">
        <v>23</v>
      </c>
      <c r="B96" s="195"/>
      <c r="C96" s="231">
        <f>C98</f>
        <v>21.1</v>
      </c>
      <c r="D96" s="231">
        <f t="shared" ref="D96:AL96" si="51">D98</f>
        <v>22.8</v>
      </c>
      <c r="E96" s="231">
        <f t="shared" si="51"/>
        <v>21.1</v>
      </c>
      <c r="F96" s="231">
        <f t="shared" si="51"/>
        <v>21</v>
      </c>
      <c r="G96" s="231">
        <f t="shared" si="51"/>
        <v>21.2</v>
      </c>
      <c r="H96" s="231">
        <f t="shared" si="51"/>
        <v>21.3</v>
      </c>
      <c r="I96" s="231">
        <f t="shared" si="51"/>
        <v>21.1</v>
      </c>
      <c r="J96" s="231">
        <f t="shared" si="51"/>
        <v>22.8</v>
      </c>
      <c r="K96" s="231">
        <f t="shared" si="51"/>
        <v>21.1</v>
      </c>
      <c r="L96" s="231">
        <f t="shared" si="51"/>
        <v>21</v>
      </c>
      <c r="M96" s="231">
        <f t="shared" si="51"/>
        <v>21.2</v>
      </c>
      <c r="N96" s="231">
        <f t="shared" si="51"/>
        <v>21.3</v>
      </c>
      <c r="O96" s="231">
        <f t="shared" si="51"/>
        <v>0.2</v>
      </c>
      <c r="P96" s="231">
        <f t="shared" si="51"/>
        <v>0.1</v>
      </c>
      <c r="Q96" s="231">
        <f t="shared" si="51"/>
        <v>0.1</v>
      </c>
      <c r="R96" s="231">
        <f t="shared" si="51"/>
        <v>0.1</v>
      </c>
      <c r="S96" s="231">
        <f t="shared" si="51"/>
        <v>0.1</v>
      </c>
      <c r="T96" s="231">
        <f t="shared" si="51"/>
        <v>0.1</v>
      </c>
      <c r="U96" s="231">
        <f t="shared" si="51"/>
        <v>17</v>
      </c>
      <c r="V96" s="231">
        <f t="shared" si="51"/>
        <v>19</v>
      </c>
      <c r="W96" s="231">
        <f t="shared" si="51"/>
        <v>18</v>
      </c>
      <c r="X96" s="231">
        <f t="shared" si="51"/>
        <v>16</v>
      </c>
      <c r="Y96" s="231">
        <f t="shared" si="51"/>
        <v>16</v>
      </c>
      <c r="Z96" s="231">
        <f t="shared" si="51"/>
        <v>16</v>
      </c>
      <c r="AA96" s="232">
        <f t="shared" ref="AA96" si="52">AG96/12/U96*1000000</f>
        <v>21568.627450980395</v>
      </c>
      <c r="AB96" s="232">
        <f t="shared" ref="AB96" si="53">AH96/12/V96*1000000</f>
        <v>21491.228070175439</v>
      </c>
      <c r="AC96" s="232">
        <f t="shared" ref="AC96" si="54">AI96/12/W96*1000000</f>
        <v>22685.185185185186</v>
      </c>
      <c r="AD96" s="232">
        <f t="shared" ref="AD96" si="55">AJ96/12/X96*1000000</f>
        <v>22395.833333333332</v>
      </c>
      <c r="AE96" s="232">
        <f t="shared" ref="AE96" si="56">AK96/12/Y96*1000000</f>
        <v>22395.833333333332</v>
      </c>
      <c r="AF96" s="232">
        <f t="shared" ref="AF96" si="57">AL96/12/Z96*1000000</f>
        <v>22395.833333333332</v>
      </c>
      <c r="AG96" s="231">
        <f t="shared" si="51"/>
        <v>4.4000000000000004</v>
      </c>
      <c r="AH96" s="231">
        <f t="shared" si="51"/>
        <v>4.9000000000000004</v>
      </c>
      <c r="AI96" s="231">
        <f t="shared" si="51"/>
        <v>4.9000000000000004</v>
      </c>
      <c r="AJ96" s="231">
        <f t="shared" si="51"/>
        <v>4.3</v>
      </c>
      <c r="AK96" s="231">
        <f t="shared" si="51"/>
        <v>4.3</v>
      </c>
      <c r="AL96" s="231">
        <f t="shared" si="51"/>
        <v>4.3</v>
      </c>
      <c r="AM96" s="3"/>
      <c r="AN96" s="3"/>
    </row>
    <row r="97" spans="1:40" ht="18" customHeight="1">
      <c r="A97" s="155" t="s">
        <v>320</v>
      </c>
      <c r="B97" s="113"/>
      <c r="C97" s="231"/>
      <c r="D97" s="232"/>
      <c r="E97" s="232"/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  <c r="R97" s="232"/>
      <c r="S97" s="232"/>
      <c r="T97" s="232"/>
      <c r="U97" s="233"/>
      <c r="V97" s="233"/>
      <c r="W97" s="233"/>
      <c r="X97" s="233"/>
      <c r="Y97" s="233"/>
      <c r="Z97" s="232"/>
      <c r="AA97" s="232"/>
      <c r="AB97" s="232"/>
      <c r="AC97" s="232"/>
      <c r="AD97" s="232"/>
      <c r="AE97" s="232"/>
      <c r="AF97" s="232"/>
      <c r="AG97" s="232"/>
      <c r="AH97" s="232"/>
      <c r="AI97" s="232"/>
      <c r="AJ97" s="232"/>
      <c r="AK97" s="232"/>
      <c r="AL97" s="232"/>
      <c r="AM97" s="3"/>
      <c r="AN97" s="3"/>
    </row>
    <row r="98" spans="1:40" ht="31.5">
      <c r="A98" s="214" t="s">
        <v>522</v>
      </c>
      <c r="B98" s="198" t="s">
        <v>530</v>
      </c>
      <c r="C98" s="232">
        <v>21.1</v>
      </c>
      <c r="D98" s="232">
        <v>22.8</v>
      </c>
      <c r="E98" s="232">
        <v>21.1</v>
      </c>
      <c r="F98" s="232">
        <v>21</v>
      </c>
      <c r="G98" s="232">
        <v>21.2</v>
      </c>
      <c r="H98" s="232">
        <v>21.3</v>
      </c>
      <c r="I98" s="232">
        <v>21.1</v>
      </c>
      <c r="J98" s="232">
        <v>22.8</v>
      </c>
      <c r="K98" s="232">
        <v>21.1</v>
      </c>
      <c r="L98" s="232">
        <v>21</v>
      </c>
      <c r="M98" s="232">
        <v>21.2</v>
      </c>
      <c r="N98" s="232">
        <v>21.3</v>
      </c>
      <c r="O98" s="232">
        <v>0.2</v>
      </c>
      <c r="P98" s="232">
        <v>0.1</v>
      </c>
      <c r="Q98" s="232">
        <v>0.1</v>
      </c>
      <c r="R98" s="232">
        <v>0.1</v>
      </c>
      <c r="S98" s="232">
        <v>0.1</v>
      </c>
      <c r="T98" s="232">
        <v>0.1</v>
      </c>
      <c r="U98" s="233">
        <v>17</v>
      </c>
      <c r="V98" s="233">
        <v>19</v>
      </c>
      <c r="W98" s="233">
        <v>18</v>
      </c>
      <c r="X98" s="233">
        <v>16</v>
      </c>
      <c r="Y98" s="233">
        <v>16</v>
      </c>
      <c r="Z98" s="232">
        <v>16</v>
      </c>
      <c r="AA98" s="232">
        <f t="shared" ref="AA98:AF99" si="58">AG98/12/U98*1000000</f>
        <v>21568.627450980395</v>
      </c>
      <c r="AB98" s="232">
        <f t="shared" si="58"/>
        <v>21491.228070175439</v>
      </c>
      <c r="AC98" s="232">
        <f t="shared" si="58"/>
        <v>22685.185185185186</v>
      </c>
      <c r="AD98" s="232">
        <f t="shared" si="58"/>
        <v>22395.833333333332</v>
      </c>
      <c r="AE98" s="232">
        <f t="shared" si="58"/>
        <v>22395.833333333332</v>
      </c>
      <c r="AF98" s="232">
        <f t="shared" si="58"/>
        <v>22395.833333333332</v>
      </c>
      <c r="AG98" s="232">
        <v>4.4000000000000004</v>
      </c>
      <c r="AH98" s="232">
        <v>4.9000000000000004</v>
      </c>
      <c r="AI98" s="232">
        <v>4.9000000000000004</v>
      </c>
      <c r="AJ98" s="232">
        <v>4.3</v>
      </c>
      <c r="AK98" s="232">
        <v>4.3</v>
      </c>
      <c r="AL98" s="232">
        <v>4.3</v>
      </c>
      <c r="AM98" s="3"/>
      <c r="AN98" s="3"/>
    </row>
    <row r="99" spans="1:40" ht="15.75">
      <c r="A99" s="121" t="s">
        <v>24</v>
      </c>
      <c r="B99" s="195"/>
      <c r="C99" s="231">
        <f>C101</f>
        <v>33.4</v>
      </c>
      <c r="D99" s="231">
        <f t="shared" ref="D99:AL99" si="59">D101</f>
        <v>32</v>
      </c>
      <c r="E99" s="231">
        <f t="shared" si="59"/>
        <v>30</v>
      </c>
      <c r="F99" s="231">
        <f t="shared" si="59"/>
        <v>33.299999999999997</v>
      </c>
      <c r="G99" s="231">
        <f t="shared" si="59"/>
        <v>34.799999999999997</v>
      </c>
      <c r="H99" s="231">
        <f t="shared" si="59"/>
        <v>36.9</v>
      </c>
      <c r="I99" s="231">
        <f t="shared" si="59"/>
        <v>33.4</v>
      </c>
      <c r="J99" s="231">
        <f t="shared" si="59"/>
        <v>32</v>
      </c>
      <c r="K99" s="231">
        <f t="shared" si="59"/>
        <v>30</v>
      </c>
      <c r="L99" s="231">
        <f t="shared" si="59"/>
        <v>33.299999999999997</v>
      </c>
      <c r="M99" s="231">
        <f t="shared" si="59"/>
        <v>34.799999999999997</v>
      </c>
      <c r="N99" s="231">
        <f t="shared" si="59"/>
        <v>36.9</v>
      </c>
      <c r="O99" s="231">
        <f t="shared" si="59"/>
        <v>0.1</v>
      </c>
      <c r="P99" s="231">
        <f t="shared" si="59"/>
        <v>0.8</v>
      </c>
      <c r="Q99" s="231">
        <f t="shared" si="59"/>
        <v>-0.9</v>
      </c>
      <c r="R99" s="231">
        <f t="shared" si="59"/>
        <v>0.1</v>
      </c>
      <c r="S99" s="231">
        <f t="shared" si="59"/>
        <v>0.1</v>
      </c>
      <c r="T99" s="231">
        <f t="shared" si="59"/>
        <v>0.11</v>
      </c>
      <c r="U99" s="231">
        <f t="shared" si="59"/>
        <v>83</v>
      </c>
      <c r="V99" s="231">
        <f t="shared" si="59"/>
        <v>83</v>
      </c>
      <c r="W99" s="231">
        <f t="shared" si="59"/>
        <v>82</v>
      </c>
      <c r="X99" s="231">
        <f t="shared" si="59"/>
        <v>82</v>
      </c>
      <c r="Y99" s="231">
        <f t="shared" si="59"/>
        <v>82</v>
      </c>
      <c r="Z99" s="231">
        <f t="shared" si="59"/>
        <v>82</v>
      </c>
      <c r="AA99" s="232">
        <f t="shared" si="58"/>
        <v>14959.839357429719</v>
      </c>
      <c r="AB99" s="232">
        <f t="shared" si="58"/>
        <v>16465.863453815262</v>
      </c>
      <c r="AC99" s="232">
        <f t="shared" si="58"/>
        <v>17886.17886178862</v>
      </c>
      <c r="AD99" s="232">
        <f t="shared" si="58"/>
        <v>18902.439024390242</v>
      </c>
      <c r="AE99" s="232">
        <f t="shared" si="58"/>
        <v>19817.073170731706</v>
      </c>
      <c r="AF99" s="232">
        <f t="shared" si="58"/>
        <v>21036.585365853658</v>
      </c>
      <c r="AG99" s="231">
        <f t="shared" si="59"/>
        <v>14.9</v>
      </c>
      <c r="AH99" s="231">
        <f t="shared" si="59"/>
        <v>16.399999999999999</v>
      </c>
      <c r="AI99" s="231">
        <f t="shared" si="59"/>
        <v>17.600000000000001</v>
      </c>
      <c r="AJ99" s="231">
        <f t="shared" si="59"/>
        <v>18.600000000000001</v>
      </c>
      <c r="AK99" s="231">
        <f t="shared" si="59"/>
        <v>19.5</v>
      </c>
      <c r="AL99" s="231">
        <f t="shared" si="59"/>
        <v>20.7</v>
      </c>
      <c r="AM99" s="3"/>
      <c r="AN99" s="3"/>
    </row>
    <row r="100" spans="1:40" ht="15.75">
      <c r="A100" s="155" t="s">
        <v>320</v>
      </c>
      <c r="B100" s="113"/>
      <c r="C100" s="231"/>
      <c r="D100" s="231"/>
      <c r="E100" s="231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  <c r="R100" s="232"/>
      <c r="S100" s="232"/>
      <c r="T100" s="232"/>
      <c r="U100" s="233"/>
      <c r="V100" s="233"/>
      <c r="W100" s="233"/>
      <c r="X100" s="233"/>
      <c r="Y100" s="233"/>
      <c r="Z100" s="232"/>
      <c r="AA100" s="232"/>
      <c r="AB100" s="232"/>
      <c r="AC100" s="232"/>
      <c r="AD100" s="232"/>
      <c r="AE100" s="232"/>
      <c r="AF100" s="232"/>
      <c r="AG100" s="232"/>
      <c r="AH100" s="232"/>
      <c r="AI100" s="232"/>
      <c r="AJ100" s="232"/>
      <c r="AK100" s="232"/>
      <c r="AL100" s="232"/>
      <c r="AM100" s="3"/>
      <c r="AN100" s="3"/>
    </row>
    <row r="101" spans="1:40" ht="31.5">
      <c r="A101" s="217" t="s">
        <v>523</v>
      </c>
      <c r="B101" s="198" t="s">
        <v>530</v>
      </c>
      <c r="C101" s="232">
        <v>33.4</v>
      </c>
      <c r="D101" s="232">
        <v>32</v>
      </c>
      <c r="E101" s="232">
        <v>30</v>
      </c>
      <c r="F101" s="232">
        <v>33.299999999999997</v>
      </c>
      <c r="G101" s="232">
        <v>34.799999999999997</v>
      </c>
      <c r="H101" s="232">
        <v>36.9</v>
      </c>
      <c r="I101" s="232">
        <v>33.4</v>
      </c>
      <c r="J101" s="232">
        <v>32</v>
      </c>
      <c r="K101" s="232">
        <v>30</v>
      </c>
      <c r="L101" s="232">
        <v>33.299999999999997</v>
      </c>
      <c r="M101" s="232">
        <v>34.799999999999997</v>
      </c>
      <c r="N101" s="232">
        <v>36.9</v>
      </c>
      <c r="O101" s="232">
        <v>0.1</v>
      </c>
      <c r="P101" s="232">
        <v>0.8</v>
      </c>
      <c r="Q101" s="232">
        <v>-0.9</v>
      </c>
      <c r="R101" s="232">
        <v>0.1</v>
      </c>
      <c r="S101" s="232">
        <v>0.1</v>
      </c>
      <c r="T101" s="232">
        <v>0.11</v>
      </c>
      <c r="U101" s="233">
        <v>83</v>
      </c>
      <c r="V101" s="233">
        <v>83</v>
      </c>
      <c r="W101" s="233">
        <v>82</v>
      </c>
      <c r="X101" s="233">
        <v>82</v>
      </c>
      <c r="Y101" s="233">
        <v>82</v>
      </c>
      <c r="Z101" s="232">
        <v>82</v>
      </c>
      <c r="AA101" s="232">
        <f t="shared" ref="AA101:AF101" si="60">AG101/12/U101*1000000</f>
        <v>14959.839357429719</v>
      </c>
      <c r="AB101" s="232">
        <f t="shared" si="60"/>
        <v>16465.863453815262</v>
      </c>
      <c r="AC101" s="232">
        <f t="shared" si="60"/>
        <v>17886.17886178862</v>
      </c>
      <c r="AD101" s="232">
        <f t="shared" si="60"/>
        <v>18902.439024390242</v>
      </c>
      <c r="AE101" s="232">
        <f t="shared" si="60"/>
        <v>19817.073170731706</v>
      </c>
      <c r="AF101" s="232">
        <f t="shared" si="60"/>
        <v>21036.585365853658</v>
      </c>
      <c r="AG101" s="232">
        <v>14.9</v>
      </c>
      <c r="AH101" s="232">
        <v>16.399999999999999</v>
      </c>
      <c r="AI101" s="232">
        <v>17.600000000000001</v>
      </c>
      <c r="AJ101" s="232">
        <v>18.600000000000001</v>
      </c>
      <c r="AK101" s="232">
        <v>19.5</v>
      </c>
      <c r="AL101" s="232">
        <v>20.7</v>
      </c>
      <c r="AM101" s="3"/>
      <c r="AN101" s="3"/>
    </row>
    <row r="102" spans="1:40" ht="15.75">
      <c r="A102" s="34"/>
      <c r="B102" s="113"/>
      <c r="C102" s="231"/>
      <c r="D102" s="231"/>
      <c r="E102" s="231"/>
      <c r="F102" s="232"/>
      <c r="G102" s="232"/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  <c r="R102" s="232"/>
      <c r="S102" s="232"/>
      <c r="T102" s="232"/>
      <c r="U102" s="233"/>
      <c r="V102" s="233"/>
      <c r="W102" s="233"/>
      <c r="X102" s="233"/>
      <c r="Y102" s="233"/>
      <c r="Z102" s="232"/>
      <c r="AA102" s="232"/>
      <c r="AB102" s="232"/>
      <c r="AC102" s="232"/>
      <c r="AD102" s="232"/>
      <c r="AE102" s="232"/>
      <c r="AF102" s="232"/>
      <c r="AG102" s="232"/>
      <c r="AH102" s="232"/>
      <c r="AI102" s="232"/>
      <c r="AJ102" s="232"/>
      <c r="AK102" s="232"/>
      <c r="AL102" s="232"/>
      <c r="AM102" s="3"/>
      <c r="AN102" s="3"/>
    </row>
    <row r="103" spans="1:40" ht="35.25" customHeight="1">
      <c r="A103" s="112" t="s">
        <v>374</v>
      </c>
      <c r="B103" s="199"/>
      <c r="C103" s="241">
        <f>C105+C110</f>
        <v>27.2</v>
      </c>
      <c r="D103" s="241">
        <f t="shared" ref="D103:AL103" si="61">D105+D110</f>
        <v>24.4</v>
      </c>
      <c r="E103" s="241">
        <f t="shared" si="61"/>
        <v>20.7</v>
      </c>
      <c r="F103" s="241">
        <f t="shared" si="61"/>
        <v>20.9</v>
      </c>
      <c r="G103" s="241">
        <f t="shared" si="61"/>
        <v>21.2</v>
      </c>
      <c r="H103" s="241">
        <f t="shared" si="61"/>
        <v>21.299999999999997</v>
      </c>
      <c r="I103" s="241">
        <f t="shared" si="61"/>
        <v>27.2</v>
      </c>
      <c r="J103" s="241">
        <f t="shared" si="61"/>
        <v>24.4</v>
      </c>
      <c r="K103" s="241">
        <f t="shared" si="61"/>
        <v>20.7</v>
      </c>
      <c r="L103" s="241">
        <f t="shared" si="61"/>
        <v>20.9</v>
      </c>
      <c r="M103" s="241">
        <f t="shared" si="61"/>
        <v>21.2</v>
      </c>
      <c r="N103" s="241">
        <f t="shared" si="61"/>
        <v>21.299999999999997</v>
      </c>
      <c r="O103" s="241">
        <f t="shared" si="61"/>
        <v>6.3</v>
      </c>
      <c r="P103" s="241">
        <f t="shared" si="61"/>
        <v>4.9000000000000004</v>
      </c>
      <c r="Q103" s="241">
        <f t="shared" si="61"/>
        <v>4.0999999999999996</v>
      </c>
      <c r="R103" s="241">
        <f t="shared" si="61"/>
        <v>4.2</v>
      </c>
      <c r="S103" s="241">
        <f t="shared" si="61"/>
        <v>4.4000000000000004</v>
      </c>
      <c r="T103" s="241">
        <f t="shared" si="61"/>
        <v>4.4000000000000004</v>
      </c>
      <c r="U103" s="241">
        <f t="shared" si="61"/>
        <v>70</v>
      </c>
      <c r="V103" s="241">
        <f t="shared" si="61"/>
        <v>49</v>
      </c>
      <c r="W103" s="241">
        <f t="shared" si="61"/>
        <v>44</v>
      </c>
      <c r="X103" s="241">
        <f t="shared" si="61"/>
        <v>45</v>
      </c>
      <c r="Y103" s="241">
        <f t="shared" si="61"/>
        <v>46</v>
      </c>
      <c r="Z103" s="241">
        <f t="shared" si="61"/>
        <v>46</v>
      </c>
      <c r="AA103" s="232">
        <f t="shared" ref="AA103" si="62">AG103/12/U103*1000000</f>
        <v>5833.3333333333339</v>
      </c>
      <c r="AB103" s="232">
        <f t="shared" ref="AB103" si="63">AH103/12/V103*1000000</f>
        <v>7823.1292517006796</v>
      </c>
      <c r="AC103" s="232">
        <f t="shared" ref="AC103" si="64">AI103/12/W103*1000000</f>
        <v>7765.1515151515168</v>
      </c>
      <c r="AD103" s="232">
        <f t="shared" ref="AD103" si="65">AJ103/12/X103*1000000</f>
        <v>7962.9629629629635</v>
      </c>
      <c r="AE103" s="232">
        <f t="shared" ref="AE103" si="66">AK103/12/Y103*1000000</f>
        <v>8333.3333333333339</v>
      </c>
      <c r="AF103" s="232">
        <f t="shared" ref="AF103" si="67">AL103/12/Z103*1000000</f>
        <v>8333.3333333333339</v>
      </c>
      <c r="AG103" s="241">
        <f t="shared" si="61"/>
        <v>4.9000000000000004</v>
      </c>
      <c r="AH103" s="241">
        <f t="shared" si="61"/>
        <v>4.5999999999999996</v>
      </c>
      <c r="AI103" s="241">
        <f t="shared" si="61"/>
        <v>4.1000000000000005</v>
      </c>
      <c r="AJ103" s="241">
        <f t="shared" si="61"/>
        <v>4.3</v>
      </c>
      <c r="AK103" s="241">
        <f t="shared" si="61"/>
        <v>4.6000000000000005</v>
      </c>
      <c r="AL103" s="241">
        <f t="shared" si="61"/>
        <v>4.6000000000000005</v>
      </c>
      <c r="AM103" s="3"/>
      <c r="AN103" s="3"/>
    </row>
    <row r="104" spans="1:40" ht="53.25" customHeight="1">
      <c r="A104" s="34" t="s">
        <v>373</v>
      </c>
      <c r="B104" s="200"/>
      <c r="C104" s="241"/>
      <c r="D104" s="241"/>
      <c r="E104" s="241"/>
      <c r="F104" s="232"/>
      <c r="G104" s="232"/>
      <c r="H104" s="232"/>
      <c r="I104" s="232"/>
      <c r="J104" s="232"/>
      <c r="K104" s="232"/>
      <c r="L104" s="232"/>
      <c r="M104" s="232"/>
      <c r="N104" s="232"/>
      <c r="O104" s="232"/>
      <c r="P104" s="232"/>
      <c r="Q104" s="232"/>
      <c r="R104" s="232"/>
      <c r="S104" s="232"/>
      <c r="T104" s="232"/>
      <c r="U104" s="233"/>
      <c r="V104" s="233"/>
      <c r="W104" s="233"/>
      <c r="X104" s="233"/>
      <c r="Y104" s="233"/>
      <c r="Z104" s="232"/>
      <c r="AA104" s="232"/>
      <c r="AB104" s="232"/>
      <c r="AC104" s="232"/>
      <c r="AD104" s="232"/>
      <c r="AE104" s="232"/>
      <c r="AF104" s="232"/>
      <c r="AG104" s="232"/>
      <c r="AH104" s="232"/>
      <c r="AI104" s="232"/>
      <c r="AJ104" s="232"/>
      <c r="AK104" s="232"/>
      <c r="AL104" s="232"/>
      <c r="AM104" s="3"/>
      <c r="AN104" s="3"/>
    </row>
    <row r="105" spans="1:40" s="215" customFormat="1" ht="53.25" customHeight="1">
      <c r="A105" s="117" t="s">
        <v>303</v>
      </c>
      <c r="B105" s="217"/>
      <c r="C105" s="241">
        <f>C107+C108+C109</f>
        <v>18.399999999999999</v>
      </c>
      <c r="D105" s="241">
        <f t="shared" ref="D105:AL105" si="68">D107+D108+D109</f>
        <v>18.399999999999999</v>
      </c>
      <c r="E105" s="241">
        <f t="shared" si="68"/>
        <v>17.3</v>
      </c>
      <c r="F105" s="241">
        <f t="shared" si="68"/>
        <v>17.5</v>
      </c>
      <c r="G105" s="241">
        <f t="shared" si="68"/>
        <v>17.8</v>
      </c>
      <c r="H105" s="241">
        <f t="shared" si="68"/>
        <v>17.899999999999999</v>
      </c>
      <c r="I105" s="241">
        <f t="shared" si="68"/>
        <v>18.399999999999999</v>
      </c>
      <c r="J105" s="241">
        <f t="shared" si="68"/>
        <v>18.399999999999999</v>
      </c>
      <c r="K105" s="241">
        <f t="shared" si="68"/>
        <v>17.3</v>
      </c>
      <c r="L105" s="241">
        <f t="shared" si="68"/>
        <v>17.5</v>
      </c>
      <c r="M105" s="241">
        <f t="shared" si="68"/>
        <v>17.8</v>
      </c>
      <c r="N105" s="241">
        <f t="shared" si="68"/>
        <v>17.899999999999999</v>
      </c>
      <c r="O105" s="241">
        <f t="shared" si="68"/>
        <v>4</v>
      </c>
      <c r="P105" s="241">
        <f t="shared" si="68"/>
        <v>3.3</v>
      </c>
      <c r="Q105" s="241">
        <f t="shared" si="68"/>
        <v>3.5</v>
      </c>
      <c r="R105" s="241">
        <f t="shared" si="68"/>
        <v>3.6</v>
      </c>
      <c r="S105" s="241">
        <f t="shared" si="68"/>
        <v>3.8000000000000003</v>
      </c>
      <c r="T105" s="241">
        <f t="shared" si="68"/>
        <v>3.8000000000000003</v>
      </c>
      <c r="U105" s="241">
        <f t="shared" si="68"/>
        <v>56</v>
      </c>
      <c r="V105" s="241">
        <f t="shared" si="68"/>
        <v>41</v>
      </c>
      <c r="W105" s="241">
        <f t="shared" si="68"/>
        <v>40</v>
      </c>
      <c r="X105" s="241">
        <f t="shared" si="68"/>
        <v>41</v>
      </c>
      <c r="Y105" s="241">
        <f t="shared" si="68"/>
        <v>42</v>
      </c>
      <c r="Z105" s="241">
        <f t="shared" si="68"/>
        <v>42</v>
      </c>
      <c r="AA105" s="232">
        <f t="shared" ref="AA105" si="69">AG105/12/U105*1000000</f>
        <v>5505.9523809523816</v>
      </c>
      <c r="AB105" s="232">
        <f t="shared" ref="AB105" si="70">AH105/12/V105*1000000</f>
        <v>7317.0731707317073</v>
      </c>
      <c r="AC105" s="232">
        <f t="shared" ref="AC105" si="71">AI105/12/W105*1000000</f>
        <v>7083.3333333333348</v>
      </c>
      <c r="AD105" s="232">
        <f t="shared" ref="AD105" si="72">AJ105/12/X105*1000000</f>
        <v>7317.0731707317073</v>
      </c>
      <c r="AE105" s="232">
        <f t="shared" ref="AE105" si="73">AK105/12/Y105*1000000</f>
        <v>7738.0952380952385</v>
      </c>
      <c r="AF105" s="232">
        <f t="shared" ref="AF105" si="74">AL105/12/Z105*1000000</f>
        <v>7738.0952380952385</v>
      </c>
      <c r="AG105" s="241">
        <f t="shared" si="68"/>
        <v>3.7</v>
      </c>
      <c r="AH105" s="241">
        <f t="shared" si="68"/>
        <v>3.6</v>
      </c>
      <c r="AI105" s="241">
        <f t="shared" si="68"/>
        <v>3.4000000000000004</v>
      </c>
      <c r="AJ105" s="241">
        <f t="shared" si="68"/>
        <v>3.6</v>
      </c>
      <c r="AK105" s="241">
        <f t="shared" si="68"/>
        <v>3.9000000000000004</v>
      </c>
      <c r="AL105" s="241">
        <f t="shared" si="68"/>
        <v>3.9000000000000004</v>
      </c>
      <c r="AM105" s="216"/>
      <c r="AN105" s="216"/>
    </row>
    <row r="106" spans="1:40" s="215" customFormat="1" ht="16.5" customHeight="1">
      <c r="A106" s="155" t="s">
        <v>320</v>
      </c>
      <c r="B106" s="217"/>
      <c r="C106" s="241"/>
      <c r="D106" s="241"/>
      <c r="E106" s="241"/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  <c r="R106" s="232"/>
      <c r="S106" s="232"/>
      <c r="T106" s="232"/>
      <c r="U106" s="233"/>
      <c r="V106" s="233"/>
      <c r="W106" s="233"/>
      <c r="X106" s="233"/>
      <c r="Y106" s="233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232"/>
      <c r="AJ106" s="232"/>
      <c r="AK106" s="232"/>
      <c r="AL106" s="232"/>
      <c r="AM106" s="216"/>
      <c r="AN106" s="216"/>
    </row>
    <row r="107" spans="1:40" ht="15.75">
      <c r="A107" s="212" t="s">
        <v>524</v>
      </c>
      <c r="B107" s="198" t="s">
        <v>530</v>
      </c>
      <c r="C107" s="232">
        <v>7.8</v>
      </c>
      <c r="D107" s="232">
        <v>8.9</v>
      </c>
      <c r="E107" s="232">
        <v>8</v>
      </c>
      <c r="F107" s="232">
        <v>8</v>
      </c>
      <c r="G107" s="232">
        <v>8</v>
      </c>
      <c r="H107" s="232">
        <v>8</v>
      </c>
      <c r="I107" s="232">
        <v>7.8</v>
      </c>
      <c r="J107" s="232">
        <v>8.9</v>
      </c>
      <c r="K107" s="232">
        <v>8</v>
      </c>
      <c r="L107" s="232">
        <v>8</v>
      </c>
      <c r="M107" s="232">
        <v>8</v>
      </c>
      <c r="N107" s="232">
        <v>8</v>
      </c>
      <c r="O107" s="232">
        <v>2.8</v>
      </c>
      <c r="P107" s="232">
        <v>2.2999999999999998</v>
      </c>
      <c r="Q107" s="232">
        <v>2.2000000000000002</v>
      </c>
      <c r="R107" s="232">
        <v>2.2000000000000002</v>
      </c>
      <c r="S107" s="232">
        <v>2.2000000000000002</v>
      </c>
      <c r="T107" s="232">
        <v>2.2000000000000002</v>
      </c>
      <c r="U107" s="233">
        <v>14</v>
      </c>
      <c r="V107" s="233">
        <v>13</v>
      </c>
      <c r="W107" s="233">
        <v>15</v>
      </c>
      <c r="X107" s="233">
        <v>15</v>
      </c>
      <c r="Y107" s="233">
        <v>15</v>
      </c>
      <c r="Z107" s="232">
        <v>15</v>
      </c>
      <c r="AA107" s="232">
        <f t="shared" ref="AA107:AF107" si="75">AG107/12/U107*1000000</f>
        <v>5952.3809523809523</v>
      </c>
      <c r="AB107" s="232">
        <f t="shared" si="75"/>
        <v>5769.2307692307686</v>
      </c>
      <c r="AC107" s="232">
        <f t="shared" si="75"/>
        <v>6111.1111111111113</v>
      </c>
      <c r="AD107" s="232">
        <f t="shared" si="75"/>
        <v>6111.1111111111113</v>
      </c>
      <c r="AE107" s="232">
        <f t="shared" si="75"/>
        <v>6111.1111111111113</v>
      </c>
      <c r="AF107" s="232">
        <f t="shared" si="75"/>
        <v>6111.1111111111113</v>
      </c>
      <c r="AG107" s="232">
        <v>1</v>
      </c>
      <c r="AH107" s="232">
        <v>0.9</v>
      </c>
      <c r="AI107" s="232">
        <v>1.1000000000000001</v>
      </c>
      <c r="AJ107" s="232">
        <v>1.1000000000000001</v>
      </c>
      <c r="AK107" s="232">
        <v>1.1000000000000001</v>
      </c>
      <c r="AL107" s="232">
        <v>1.1000000000000001</v>
      </c>
      <c r="AM107" s="3"/>
      <c r="AN107" s="3"/>
    </row>
    <row r="108" spans="1:40" s="215" customFormat="1" ht="15.75">
      <c r="A108" s="212" t="s">
        <v>525</v>
      </c>
      <c r="B108" s="198" t="s">
        <v>530</v>
      </c>
      <c r="C108" s="232">
        <v>6.3</v>
      </c>
      <c r="D108" s="232">
        <v>6.1</v>
      </c>
      <c r="E108" s="232">
        <v>4.5</v>
      </c>
      <c r="F108" s="232">
        <v>4.5</v>
      </c>
      <c r="G108" s="232">
        <v>4.5</v>
      </c>
      <c r="H108" s="232">
        <v>4.5</v>
      </c>
      <c r="I108" s="232">
        <v>6.3</v>
      </c>
      <c r="J108" s="232">
        <v>6.1</v>
      </c>
      <c r="K108" s="232">
        <v>4.5</v>
      </c>
      <c r="L108" s="232">
        <v>4.5</v>
      </c>
      <c r="M108" s="232">
        <v>4.5</v>
      </c>
      <c r="N108" s="232">
        <v>4.5</v>
      </c>
      <c r="O108" s="232"/>
      <c r="P108" s="232"/>
      <c r="Q108" s="232"/>
      <c r="R108" s="232"/>
      <c r="S108" s="232"/>
      <c r="T108" s="232"/>
      <c r="U108" s="233">
        <v>32</v>
      </c>
      <c r="V108" s="233">
        <v>21</v>
      </c>
      <c r="W108" s="233">
        <v>18</v>
      </c>
      <c r="X108" s="233">
        <v>18</v>
      </c>
      <c r="Y108" s="233">
        <v>18</v>
      </c>
      <c r="Z108" s="232">
        <v>18</v>
      </c>
      <c r="AA108" s="232">
        <f t="shared" ref="AA108:AF110" si="76">AG108/12/U108*1000000</f>
        <v>5468.7500000000009</v>
      </c>
      <c r="AB108" s="232">
        <f t="shared" si="76"/>
        <v>8333.3333333333358</v>
      </c>
      <c r="AC108" s="232">
        <f t="shared" si="76"/>
        <v>7407.4074074074078</v>
      </c>
      <c r="AD108" s="232">
        <f t="shared" si="76"/>
        <v>7407.4074074074078</v>
      </c>
      <c r="AE108" s="232">
        <f t="shared" si="76"/>
        <v>7407.4074074074078</v>
      </c>
      <c r="AF108" s="232">
        <f t="shared" si="76"/>
        <v>7407.4074074074078</v>
      </c>
      <c r="AG108" s="232">
        <v>2.1</v>
      </c>
      <c r="AH108" s="232">
        <v>2.1</v>
      </c>
      <c r="AI108" s="232">
        <v>1.6</v>
      </c>
      <c r="AJ108" s="232">
        <v>1.6</v>
      </c>
      <c r="AK108" s="232">
        <v>1.6</v>
      </c>
      <c r="AL108" s="232">
        <v>1.6</v>
      </c>
      <c r="AM108" s="216"/>
      <c r="AN108" s="216"/>
    </row>
    <row r="109" spans="1:40" s="215" customFormat="1" ht="32.25" thickBot="1">
      <c r="A109" s="123" t="s">
        <v>526</v>
      </c>
      <c r="B109" s="198" t="s">
        <v>530</v>
      </c>
      <c r="C109" s="232">
        <v>4.3</v>
      </c>
      <c r="D109" s="232">
        <v>3.4</v>
      </c>
      <c r="E109" s="232">
        <v>4.8</v>
      </c>
      <c r="F109" s="232">
        <v>5</v>
      </c>
      <c r="G109" s="232">
        <v>5.3</v>
      </c>
      <c r="H109" s="232">
        <v>5.4</v>
      </c>
      <c r="I109" s="232">
        <v>4.3</v>
      </c>
      <c r="J109" s="232">
        <v>3.4</v>
      </c>
      <c r="K109" s="232">
        <v>4.8</v>
      </c>
      <c r="L109" s="232">
        <v>5</v>
      </c>
      <c r="M109" s="232">
        <v>5.3</v>
      </c>
      <c r="N109" s="232">
        <v>5.4</v>
      </c>
      <c r="O109" s="232">
        <v>1.2</v>
      </c>
      <c r="P109" s="232">
        <v>1</v>
      </c>
      <c r="Q109" s="232">
        <v>1.3</v>
      </c>
      <c r="R109" s="232">
        <v>1.4</v>
      </c>
      <c r="S109" s="232">
        <v>1.6</v>
      </c>
      <c r="T109" s="232">
        <v>1.6</v>
      </c>
      <c r="U109" s="233">
        <v>10</v>
      </c>
      <c r="V109" s="233">
        <v>7</v>
      </c>
      <c r="W109" s="233">
        <v>7</v>
      </c>
      <c r="X109" s="233">
        <v>8</v>
      </c>
      <c r="Y109" s="233">
        <v>9</v>
      </c>
      <c r="Z109" s="232">
        <v>9</v>
      </c>
      <c r="AA109" s="232">
        <f t="shared" si="76"/>
        <v>4999.9999999999991</v>
      </c>
      <c r="AB109" s="232">
        <f t="shared" si="76"/>
        <v>7142.8571428571422</v>
      </c>
      <c r="AC109" s="232">
        <f t="shared" si="76"/>
        <v>8333.3333333333339</v>
      </c>
      <c r="AD109" s="232">
        <f t="shared" si="76"/>
        <v>9375</v>
      </c>
      <c r="AE109" s="232">
        <f t="shared" si="76"/>
        <v>11111.111111111109</v>
      </c>
      <c r="AF109" s="232">
        <f t="shared" si="76"/>
        <v>11111.111111111109</v>
      </c>
      <c r="AG109" s="232">
        <v>0.6</v>
      </c>
      <c r="AH109" s="232">
        <v>0.6</v>
      </c>
      <c r="AI109" s="232">
        <v>0.7</v>
      </c>
      <c r="AJ109" s="232">
        <v>0.9</v>
      </c>
      <c r="AK109" s="232">
        <v>1.2</v>
      </c>
      <c r="AL109" s="232">
        <v>1.2</v>
      </c>
      <c r="AM109" s="216"/>
      <c r="AN109" s="216"/>
    </row>
    <row r="110" spans="1:40" s="215" customFormat="1" ht="16.5" thickTop="1">
      <c r="A110" s="121" t="s">
        <v>23</v>
      </c>
      <c r="B110" s="218"/>
      <c r="C110" s="241">
        <f>C112</f>
        <v>8.8000000000000007</v>
      </c>
      <c r="D110" s="241">
        <f t="shared" ref="D110:AL110" si="77">D112</f>
        <v>6</v>
      </c>
      <c r="E110" s="241">
        <f t="shared" si="77"/>
        <v>3.4</v>
      </c>
      <c r="F110" s="241">
        <f t="shared" si="77"/>
        <v>3.4</v>
      </c>
      <c r="G110" s="241">
        <f t="shared" si="77"/>
        <v>3.4</v>
      </c>
      <c r="H110" s="241">
        <f t="shared" si="77"/>
        <v>3.4</v>
      </c>
      <c r="I110" s="241">
        <f t="shared" si="77"/>
        <v>8.8000000000000007</v>
      </c>
      <c r="J110" s="241">
        <f t="shared" si="77"/>
        <v>6</v>
      </c>
      <c r="K110" s="241">
        <f t="shared" si="77"/>
        <v>3.4</v>
      </c>
      <c r="L110" s="241">
        <f t="shared" si="77"/>
        <v>3.4</v>
      </c>
      <c r="M110" s="241">
        <f t="shared" si="77"/>
        <v>3.4</v>
      </c>
      <c r="N110" s="241">
        <f t="shared" si="77"/>
        <v>3.4</v>
      </c>
      <c r="O110" s="241">
        <f t="shared" si="77"/>
        <v>2.2999999999999998</v>
      </c>
      <c r="P110" s="241">
        <f t="shared" si="77"/>
        <v>1.6</v>
      </c>
      <c r="Q110" s="241">
        <f t="shared" si="77"/>
        <v>0.6</v>
      </c>
      <c r="R110" s="241">
        <f t="shared" si="77"/>
        <v>0.6</v>
      </c>
      <c r="S110" s="241">
        <f t="shared" si="77"/>
        <v>0.6</v>
      </c>
      <c r="T110" s="241">
        <f t="shared" si="77"/>
        <v>0.6</v>
      </c>
      <c r="U110" s="241">
        <f t="shared" si="77"/>
        <v>14</v>
      </c>
      <c r="V110" s="241">
        <f t="shared" si="77"/>
        <v>8</v>
      </c>
      <c r="W110" s="241">
        <f t="shared" si="77"/>
        <v>4</v>
      </c>
      <c r="X110" s="241">
        <f t="shared" si="77"/>
        <v>4</v>
      </c>
      <c r="Y110" s="241">
        <f t="shared" si="77"/>
        <v>4</v>
      </c>
      <c r="Z110" s="241">
        <f t="shared" si="77"/>
        <v>4</v>
      </c>
      <c r="AA110" s="232">
        <f t="shared" si="76"/>
        <v>7142.8571428571422</v>
      </c>
      <c r="AB110" s="232">
        <f t="shared" si="76"/>
        <v>10416.666666666666</v>
      </c>
      <c r="AC110" s="232">
        <f t="shared" si="76"/>
        <v>14583.333333333332</v>
      </c>
      <c r="AD110" s="232">
        <f t="shared" si="76"/>
        <v>14583.333333333332</v>
      </c>
      <c r="AE110" s="232">
        <f t="shared" si="76"/>
        <v>14583.333333333332</v>
      </c>
      <c r="AF110" s="232">
        <f t="shared" si="76"/>
        <v>14583.333333333332</v>
      </c>
      <c r="AG110" s="241">
        <f t="shared" si="77"/>
        <v>1.2</v>
      </c>
      <c r="AH110" s="241">
        <f t="shared" si="77"/>
        <v>1</v>
      </c>
      <c r="AI110" s="241">
        <f t="shared" si="77"/>
        <v>0.7</v>
      </c>
      <c r="AJ110" s="241">
        <f t="shared" si="77"/>
        <v>0.7</v>
      </c>
      <c r="AK110" s="241">
        <f t="shared" si="77"/>
        <v>0.7</v>
      </c>
      <c r="AL110" s="241">
        <f t="shared" si="77"/>
        <v>0.7</v>
      </c>
      <c r="AM110" s="216"/>
      <c r="AN110" s="216"/>
    </row>
    <row r="111" spans="1:40" s="215" customFormat="1" ht="15.75">
      <c r="A111" s="155" t="s">
        <v>320</v>
      </c>
      <c r="B111" s="218"/>
      <c r="C111" s="241"/>
      <c r="D111" s="241"/>
      <c r="E111" s="241"/>
      <c r="F111" s="232"/>
      <c r="G111" s="232"/>
      <c r="H111" s="232"/>
      <c r="I111" s="232"/>
      <c r="J111" s="232"/>
      <c r="K111" s="232"/>
      <c r="L111" s="232"/>
      <c r="M111" s="232"/>
      <c r="N111" s="232"/>
      <c r="O111" s="232"/>
      <c r="P111" s="232"/>
      <c r="Q111" s="232"/>
      <c r="R111" s="232"/>
      <c r="S111" s="232"/>
      <c r="T111" s="232"/>
      <c r="U111" s="233"/>
      <c r="V111" s="233"/>
      <c r="W111" s="233"/>
      <c r="X111" s="233"/>
      <c r="Y111" s="233"/>
      <c r="Z111" s="232"/>
      <c r="AA111" s="232"/>
      <c r="AB111" s="232"/>
      <c r="AC111" s="232"/>
      <c r="AD111" s="232"/>
      <c r="AE111" s="232"/>
      <c r="AF111" s="232"/>
      <c r="AG111" s="232"/>
      <c r="AH111" s="232"/>
      <c r="AI111" s="232"/>
      <c r="AJ111" s="232"/>
      <c r="AK111" s="232"/>
      <c r="AL111" s="232"/>
      <c r="AM111" s="216"/>
      <c r="AN111" s="216"/>
    </row>
    <row r="112" spans="1:40" s="215" customFormat="1" ht="16.5" thickBot="1">
      <c r="A112" s="212" t="s">
        <v>525</v>
      </c>
      <c r="B112" s="198" t="s">
        <v>530</v>
      </c>
      <c r="C112" s="232">
        <v>8.8000000000000007</v>
      </c>
      <c r="D112" s="232">
        <v>6</v>
      </c>
      <c r="E112" s="232">
        <v>3.4</v>
      </c>
      <c r="F112" s="232">
        <v>3.4</v>
      </c>
      <c r="G112" s="232">
        <v>3.4</v>
      </c>
      <c r="H112" s="232">
        <v>3.4</v>
      </c>
      <c r="I112" s="232">
        <v>8.8000000000000007</v>
      </c>
      <c r="J112" s="232">
        <v>6</v>
      </c>
      <c r="K112" s="232">
        <v>3.4</v>
      </c>
      <c r="L112" s="232">
        <v>3.4</v>
      </c>
      <c r="M112" s="232">
        <v>3.4</v>
      </c>
      <c r="N112" s="232">
        <v>3.4</v>
      </c>
      <c r="O112" s="232">
        <v>2.2999999999999998</v>
      </c>
      <c r="P112" s="232">
        <v>1.6</v>
      </c>
      <c r="Q112" s="232">
        <v>0.6</v>
      </c>
      <c r="R112" s="232">
        <v>0.6</v>
      </c>
      <c r="S112" s="232">
        <v>0.6</v>
      </c>
      <c r="T112" s="232">
        <v>0.6</v>
      </c>
      <c r="U112" s="233">
        <v>14</v>
      </c>
      <c r="V112" s="233">
        <v>8</v>
      </c>
      <c r="W112" s="233">
        <v>4</v>
      </c>
      <c r="X112" s="233">
        <v>4</v>
      </c>
      <c r="Y112" s="233">
        <v>4</v>
      </c>
      <c r="Z112" s="232">
        <v>4</v>
      </c>
      <c r="AA112" s="232">
        <f t="shared" ref="AA112" si="78">AG112/12/U112*1000000</f>
        <v>7142.8571428571422</v>
      </c>
      <c r="AB112" s="232">
        <f t="shared" ref="AB112" si="79">AH112/12/V112*1000000</f>
        <v>10416.666666666666</v>
      </c>
      <c r="AC112" s="232">
        <f t="shared" ref="AC112" si="80">AI112/12/W112*1000000</f>
        <v>14583.333333333332</v>
      </c>
      <c r="AD112" s="232">
        <f t="shared" ref="AD112" si="81">AJ112/12/X112*1000000</f>
        <v>14583.333333333332</v>
      </c>
      <c r="AE112" s="232">
        <f t="shared" ref="AE112" si="82">AK112/12/Y112*1000000</f>
        <v>14583.333333333332</v>
      </c>
      <c r="AF112" s="232">
        <f t="shared" ref="AF112" si="83">AL112/12/Z112*1000000</f>
        <v>14583.333333333332</v>
      </c>
      <c r="AG112" s="232">
        <v>1.2</v>
      </c>
      <c r="AH112" s="232">
        <v>1</v>
      </c>
      <c r="AI112" s="232">
        <v>0.7</v>
      </c>
      <c r="AJ112" s="232">
        <v>0.7</v>
      </c>
      <c r="AK112" s="232">
        <v>0.7</v>
      </c>
      <c r="AL112" s="232">
        <v>0.7</v>
      </c>
      <c r="AM112" s="216"/>
      <c r="AN112" s="216"/>
    </row>
    <row r="113" spans="1:40" ht="28.5" customHeight="1" thickTop="1" thickBot="1">
      <c r="A113" s="156" t="s">
        <v>349</v>
      </c>
      <c r="B113" s="198" t="s">
        <v>530</v>
      </c>
      <c r="C113" s="242">
        <f>C8+C76+C80++C84+C88+C92+C96+C99+C103</f>
        <v>205.5</v>
      </c>
      <c r="D113" s="242">
        <f>D8+D76+D80++D84+D88+D92+D96+D99+D103</f>
        <v>598.19999999999993</v>
      </c>
      <c r="E113" s="242">
        <f>E8+E76+E80++E84+E88+E92+E96+E99+E103</f>
        <v>581.80000000000007</v>
      </c>
      <c r="F113" s="242">
        <f t="shared" ref="F113:Z113" si="84">F8+F76+F80++F84+F88+F92+F96+F99+F103</f>
        <v>849.59999999999991</v>
      </c>
      <c r="G113" s="242">
        <f t="shared" si="84"/>
        <v>1525.8000000000002</v>
      </c>
      <c r="H113" s="242">
        <f t="shared" si="84"/>
        <v>1652.2</v>
      </c>
      <c r="I113" s="242">
        <f t="shared" si="84"/>
        <v>256.39999999999998</v>
      </c>
      <c r="J113" s="242">
        <f t="shared" si="84"/>
        <v>644.29999999999995</v>
      </c>
      <c r="K113" s="242">
        <f t="shared" si="84"/>
        <v>618.1</v>
      </c>
      <c r="L113" s="242">
        <f t="shared" si="84"/>
        <v>890.09999999999991</v>
      </c>
      <c r="M113" s="242">
        <f t="shared" si="84"/>
        <v>1562.4</v>
      </c>
      <c r="N113" s="242">
        <f t="shared" si="84"/>
        <v>1694.8</v>
      </c>
      <c r="O113" s="242">
        <f t="shared" si="84"/>
        <v>-33</v>
      </c>
      <c r="P113" s="242">
        <f t="shared" si="84"/>
        <v>-73.400000000000006</v>
      </c>
      <c r="Q113" s="242">
        <f t="shared" si="84"/>
        <v>-75.500000000000014</v>
      </c>
      <c r="R113" s="242">
        <f t="shared" si="84"/>
        <v>91.399999999999991</v>
      </c>
      <c r="S113" s="242">
        <f t="shared" si="84"/>
        <v>403.90000000000009</v>
      </c>
      <c r="T113" s="242">
        <f t="shared" si="84"/>
        <v>404.01000000000005</v>
      </c>
      <c r="U113" s="242">
        <f t="shared" si="84"/>
        <v>492</v>
      </c>
      <c r="V113" s="242">
        <f t="shared" si="84"/>
        <v>1164</v>
      </c>
      <c r="W113" s="242">
        <f t="shared" si="84"/>
        <v>1036</v>
      </c>
      <c r="X113" s="242">
        <f t="shared" si="84"/>
        <v>1029</v>
      </c>
      <c r="Y113" s="242">
        <f t="shared" si="84"/>
        <v>1939</v>
      </c>
      <c r="Z113" s="242">
        <f t="shared" si="84"/>
        <v>1211</v>
      </c>
      <c r="AA113" s="232">
        <f t="shared" ref="AA113:AF113" si="85">AG113/12/U113*1000000</f>
        <v>12364.498644986454</v>
      </c>
      <c r="AB113" s="232">
        <f t="shared" si="85"/>
        <v>12564.432989690722</v>
      </c>
      <c r="AC113" s="232">
        <f t="shared" si="85"/>
        <v>15637.065637065634</v>
      </c>
      <c r="AD113" s="232">
        <f t="shared" si="85"/>
        <v>15816.326530612247</v>
      </c>
      <c r="AE113" s="232">
        <f t="shared" si="85"/>
        <v>9442.1523121884129</v>
      </c>
      <c r="AF113" s="232">
        <f t="shared" si="85"/>
        <v>16405.174786677675</v>
      </c>
      <c r="AG113" s="242">
        <f>AG8+AG76+AG80++AG84+AG88+AG92+AG96+AG99+AG103</f>
        <v>73.000000000000014</v>
      </c>
      <c r="AH113" s="242">
        <f>AH8+AH76+AH80++AH84+AH88+AH92+AH96+AH99+AH103</f>
        <v>175.5</v>
      </c>
      <c r="AI113" s="242">
        <f>AI8+AI76+AI80++AI84+AI88+AI92+AI96+AI99+AI103</f>
        <v>194.39999999999998</v>
      </c>
      <c r="AJ113" s="242">
        <f t="shared" ref="AJ113" si="86">AJ8+AJ76+AJ80++AJ84+AJ88+AJ92+AJ96+AJ99+AJ103</f>
        <v>195.3</v>
      </c>
      <c r="AK113" s="242">
        <f>AK8+AK76+AK80++AK84+AK88+AK92+AK96+AK99+AK103</f>
        <v>219.7</v>
      </c>
      <c r="AL113" s="242">
        <f>AL8+AL76+AL80++AL84+AL88+AL92+AL96+AL99+AL103</f>
        <v>238.4</v>
      </c>
      <c r="AM113" s="3"/>
      <c r="AN113" s="3"/>
    </row>
    <row r="114" spans="1:40" ht="13.5" thickTop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4"/>
      <c r="V114" s="4"/>
      <c r="W114" s="4"/>
      <c r="X114" s="4"/>
      <c r="Y114" s="4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</row>
    <row r="115" spans="1:40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4"/>
      <c r="V115" s="4"/>
      <c r="W115" s="4"/>
      <c r="X115" s="4"/>
      <c r="Y115" s="4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</row>
    <row r="116" spans="1:40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4"/>
      <c r="V116" s="4"/>
      <c r="W116" s="4"/>
      <c r="X116" s="4"/>
      <c r="Y116" s="4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</row>
    <row r="117" spans="1:40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4"/>
      <c r="V117" s="4"/>
      <c r="W117" s="4"/>
      <c r="X117" s="4"/>
      <c r="Y117" s="4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</row>
    <row r="118" spans="1:40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4"/>
      <c r="V118" s="4"/>
      <c r="W118" s="4"/>
      <c r="X118" s="4"/>
      <c r="Y118" s="4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</row>
    <row r="119" spans="1:40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4"/>
      <c r="V119" s="4"/>
      <c r="W119" s="4"/>
      <c r="X119" s="4"/>
      <c r="Y119" s="4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</row>
    <row r="120" spans="1:4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4"/>
      <c r="V120" s="4"/>
      <c r="W120" s="4"/>
      <c r="X120" s="4"/>
      <c r="Y120" s="4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</row>
    <row r="121" spans="1:40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4"/>
      <c r="V121" s="4"/>
      <c r="W121" s="4"/>
      <c r="X121" s="4"/>
      <c r="Y121" s="4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</row>
    <row r="122" spans="1:40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4"/>
      <c r="V122" s="4"/>
      <c r="W122" s="4"/>
      <c r="X122" s="4"/>
      <c r="Y122" s="4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</row>
    <row r="123" spans="1:40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4"/>
      <c r="V123" s="4"/>
      <c r="W123" s="4"/>
      <c r="X123" s="4"/>
      <c r="Y123" s="4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</row>
    <row r="124" spans="1:40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4"/>
      <c r="V124" s="4"/>
      <c r="W124" s="4"/>
      <c r="X124" s="4"/>
      <c r="Y124" s="4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</row>
    <row r="125" spans="1:40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4"/>
      <c r="V125" s="4"/>
      <c r="W125" s="4"/>
      <c r="X125" s="4"/>
      <c r="Y125" s="4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</row>
  </sheetData>
  <mergeCells count="36">
    <mergeCell ref="C2:P2"/>
    <mergeCell ref="Q2:T2"/>
    <mergeCell ref="C6:C7"/>
    <mergeCell ref="J6:J7"/>
    <mergeCell ref="P6:P7"/>
    <mergeCell ref="C4:H4"/>
    <mergeCell ref="I4:T4"/>
    <mergeCell ref="E6:E7"/>
    <mergeCell ref="F6:H6"/>
    <mergeCell ref="L6:N6"/>
    <mergeCell ref="C5:H5"/>
    <mergeCell ref="O6:O7"/>
    <mergeCell ref="D6:D7"/>
    <mergeCell ref="O5:T5"/>
    <mergeCell ref="I5:N5"/>
    <mergeCell ref="U4:AL4"/>
    <mergeCell ref="AA5:AF5"/>
    <mergeCell ref="AG6:AG7"/>
    <mergeCell ref="AI6:AI7"/>
    <mergeCell ref="AJ6:AL6"/>
    <mergeCell ref="V6:V7"/>
    <mergeCell ref="AB6:AB7"/>
    <mergeCell ref="X6:Z6"/>
    <mergeCell ref="AG5:AL5"/>
    <mergeCell ref="AH6:AH7"/>
    <mergeCell ref="AA6:AA7"/>
    <mergeCell ref="AC6:AC7"/>
    <mergeCell ref="AD6:AF6"/>
    <mergeCell ref="U5:Z5"/>
    <mergeCell ref="W6:W7"/>
    <mergeCell ref="U6:U7"/>
    <mergeCell ref="B4:B7"/>
    <mergeCell ref="I6:I7"/>
    <mergeCell ref="K6:K7"/>
    <mergeCell ref="Q6:Q7"/>
    <mergeCell ref="R6:T6"/>
  </mergeCells>
  <phoneticPr fontId="15" type="noConversion"/>
  <printOptions horizontalCentered="1"/>
  <pageMargins left="0.19685039370078741" right="0" top="0.19685039370078741" bottom="0.19685039370078741" header="0.11811023622047245" footer="0.11811023622047245"/>
  <pageSetup paperSize="9" scale="63" fitToWidth="0" fitToHeight="0" orientation="landscape" r:id="rId1"/>
  <headerFooter alignWithMargins="0"/>
  <rowBreaks count="2" manualBreakCount="2">
    <brk id="35" max="42" man="1"/>
    <brk id="67" max="42" man="1"/>
  </rowBreaks>
  <colBreaks count="1" manualBreakCount="1">
    <brk id="20" max="10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50"/>
  </sheetPr>
  <dimension ref="A1:AL246"/>
  <sheetViews>
    <sheetView view="pageBreakPreview" topLeftCell="A25" zoomScale="50" zoomScaleNormal="60" zoomScaleSheetLayoutView="50" workbookViewId="0">
      <selection activeCell="A205" sqref="A205"/>
    </sheetView>
  </sheetViews>
  <sheetFormatPr defaultRowHeight="12.75"/>
  <cols>
    <col min="1" max="1" width="94.28515625" customWidth="1"/>
    <col min="2" max="2" width="24.28515625" style="53" customWidth="1"/>
    <col min="3" max="5" width="13.85546875" bestFit="1" customWidth="1"/>
    <col min="6" max="6" width="13.7109375" customWidth="1"/>
    <col min="7" max="8" width="15.140625" bestFit="1" customWidth="1"/>
    <col min="9" max="9" width="24.140625" style="45" customWidth="1"/>
    <col min="10" max="10" width="16" customWidth="1"/>
    <col min="11" max="11" width="17.5703125" bestFit="1" customWidth="1"/>
    <col min="12" max="12" width="14.85546875" bestFit="1" customWidth="1"/>
    <col min="13" max="13" width="16.85546875" bestFit="1" customWidth="1"/>
    <col min="14" max="15" width="17" bestFit="1" customWidth="1"/>
    <col min="16" max="19" width="16.28515625" bestFit="1" customWidth="1"/>
    <col min="20" max="20" width="14.5703125" customWidth="1"/>
    <col min="21" max="21" width="9.28515625" bestFit="1" customWidth="1"/>
  </cols>
  <sheetData>
    <row r="1" spans="1:32" ht="22.5" customHeight="1">
      <c r="A1" s="39"/>
      <c r="B1" s="45"/>
      <c r="C1" s="39"/>
      <c r="D1" s="39"/>
      <c r="E1" s="39"/>
      <c r="F1" s="39"/>
      <c r="G1" s="39"/>
      <c r="H1" s="39"/>
      <c r="I1" s="40"/>
      <c r="J1" s="40"/>
      <c r="K1" s="40"/>
      <c r="L1" s="40"/>
      <c r="M1" s="40"/>
      <c r="N1" s="379" t="s">
        <v>324</v>
      </c>
      <c r="O1" s="379"/>
      <c r="P1" s="379"/>
      <c r="Q1" s="379"/>
      <c r="R1" s="379"/>
      <c r="S1" s="379"/>
      <c r="T1" s="380"/>
      <c r="U1" s="36"/>
      <c r="V1" s="36"/>
      <c r="W1" s="36"/>
      <c r="X1" s="36"/>
      <c r="Y1" s="36"/>
      <c r="Z1" s="36"/>
      <c r="AA1" s="36"/>
    </row>
    <row r="2" spans="1:32" ht="82.5" customHeight="1">
      <c r="A2" s="386" t="s">
        <v>346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</row>
    <row r="3" spans="1:32" ht="20.25">
      <c r="A3" s="387" t="s">
        <v>59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</row>
    <row r="5" spans="1:32" ht="97.5" customHeight="1">
      <c r="A5" s="388" t="s">
        <v>296</v>
      </c>
      <c r="B5" s="383" t="s">
        <v>350</v>
      </c>
      <c r="C5" s="384"/>
      <c r="D5" s="384"/>
      <c r="E5" s="384"/>
      <c r="F5" s="384"/>
      <c r="G5" s="384"/>
      <c r="H5" s="385"/>
      <c r="I5" s="389" t="s">
        <v>60</v>
      </c>
      <c r="J5" s="384" t="s">
        <v>527</v>
      </c>
      <c r="K5" s="384"/>
      <c r="L5" s="384"/>
      <c r="M5" s="384"/>
      <c r="N5" s="384"/>
      <c r="O5" s="385"/>
      <c r="P5" s="390" t="s">
        <v>514</v>
      </c>
      <c r="Q5" s="390"/>
      <c r="R5" s="390"/>
      <c r="S5" s="390"/>
      <c r="T5" s="391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78.75" customHeight="1">
      <c r="A6" s="388"/>
      <c r="B6" s="6" t="s">
        <v>28</v>
      </c>
      <c r="C6" s="206" t="s">
        <v>428</v>
      </c>
      <c r="D6" s="206" t="s">
        <v>430</v>
      </c>
      <c r="E6" s="206" t="s">
        <v>433</v>
      </c>
      <c r="F6" s="206" t="s">
        <v>480</v>
      </c>
      <c r="G6" s="206" t="s">
        <v>486</v>
      </c>
      <c r="H6" s="206" t="s">
        <v>507</v>
      </c>
      <c r="I6" s="389"/>
      <c r="J6" s="206" t="s">
        <v>428</v>
      </c>
      <c r="K6" s="206" t="s">
        <v>430</v>
      </c>
      <c r="L6" s="206" t="s">
        <v>433</v>
      </c>
      <c r="M6" s="206" t="s">
        <v>480</v>
      </c>
      <c r="N6" s="206" t="s">
        <v>486</v>
      </c>
      <c r="O6" s="206" t="s">
        <v>507</v>
      </c>
      <c r="P6" s="208" t="s">
        <v>430</v>
      </c>
      <c r="Q6" s="208" t="s">
        <v>433</v>
      </c>
      <c r="R6" s="208" t="s">
        <v>480</v>
      </c>
      <c r="S6" s="208" t="s">
        <v>486</v>
      </c>
      <c r="T6" s="208" t="s">
        <v>507</v>
      </c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01.25">
      <c r="A7" s="42" t="s">
        <v>61</v>
      </c>
      <c r="B7" s="43">
        <v>1</v>
      </c>
      <c r="C7" s="43">
        <v>2</v>
      </c>
      <c r="D7" s="43">
        <v>3</v>
      </c>
      <c r="E7" s="43">
        <v>4</v>
      </c>
      <c r="F7" s="43">
        <v>5</v>
      </c>
      <c r="G7" s="43">
        <v>6</v>
      </c>
      <c r="H7" s="43">
        <v>7</v>
      </c>
      <c r="I7" s="43">
        <v>8</v>
      </c>
      <c r="J7" s="43">
        <v>9</v>
      </c>
      <c r="K7" s="43">
        <v>10</v>
      </c>
      <c r="L7" s="43">
        <v>11</v>
      </c>
      <c r="M7" s="43">
        <v>12</v>
      </c>
      <c r="N7" s="43">
        <v>13</v>
      </c>
      <c r="O7" s="43">
        <v>14</v>
      </c>
      <c r="P7" s="44" t="s">
        <v>463</v>
      </c>
      <c r="Q7" s="44" t="s">
        <v>464</v>
      </c>
      <c r="R7" s="44" t="s">
        <v>465</v>
      </c>
      <c r="S7" s="44" t="s">
        <v>466</v>
      </c>
      <c r="T7" s="44" t="s">
        <v>467</v>
      </c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27">
      <c r="A8" s="395" t="s">
        <v>62</v>
      </c>
      <c r="B8" s="396"/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6"/>
      <c r="P8" s="396"/>
      <c r="Q8" s="396"/>
      <c r="R8" s="396"/>
      <c r="S8" s="396"/>
      <c r="T8" s="39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27">
      <c r="A9" s="381" t="s">
        <v>63</v>
      </c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75"/>
    </row>
    <row r="10" spans="1:32" ht="57" customHeight="1">
      <c r="A10" s="8" t="s">
        <v>326</v>
      </c>
      <c r="B10" s="46"/>
      <c r="C10" s="9"/>
      <c r="D10" s="9"/>
      <c r="E10" s="9"/>
      <c r="F10" s="9"/>
      <c r="G10" s="9"/>
      <c r="H10" s="9"/>
      <c r="I10" s="54"/>
      <c r="J10" s="10"/>
      <c r="K10" s="10"/>
      <c r="L10" s="10"/>
      <c r="M10" s="10"/>
      <c r="N10" s="10"/>
      <c r="O10" s="10"/>
      <c r="P10" s="28"/>
      <c r="Q10" s="28"/>
      <c r="R10" s="28"/>
      <c r="S10" s="28"/>
      <c r="T10" s="28"/>
    </row>
    <row r="11" spans="1:32" ht="26.25" hidden="1">
      <c r="A11" s="15" t="s">
        <v>64</v>
      </c>
      <c r="B11" s="47" t="s">
        <v>65</v>
      </c>
      <c r="C11" s="12"/>
      <c r="D11" s="12"/>
      <c r="E11" s="12"/>
      <c r="F11" s="12"/>
      <c r="G11" s="12"/>
      <c r="H11" s="12"/>
      <c r="I11" s="55">
        <v>168.14</v>
      </c>
      <c r="J11" s="14"/>
      <c r="K11" s="14"/>
      <c r="L11" s="14"/>
      <c r="M11" s="14"/>
      <c r="N11" s="14"/>
      <c r="O11" s="14"/>
      <c r="P11" s="29"/>
      <c r="Q11" s="29"/>
      <c r="R11" s="29"/>
      <c r="S11" s="29"/>
      <c r="T11" s="29"/>
    </row>
    <row r="12" spans="1:32" ht="26.25" hidden="1">
      <c r="A12" s="15" t="s">
        <v>66</v>
      </c>
      <c r="B12" s="47" t="s">
        <v>65</v>
      </c>
      <c r="C12" s="12"/>
      <c r="D12" s="12"/>
      <c r="E12" s="12"/>
      <c r="F12" s="12"/>
      <c r="G12" s="12"/>
      <c r="H12" s="12"/>
      <c r="I12" s="55">
        <v>402.32</v>
      </c>
      <c r="J12" s="14"/>
      <c r="K12" s="14"/>
      <c r="L12" s="14"/>
      <c r="M12" s="14"/>
      <c r="N12" s="14"/>
      <c r="O12" s="14"/>
      <c r="P12" s="29"/>
      <c r="Q12" s="29"/>
      <c r="R12" s="29"/>
      <c r="S12" s="29"/>
      <c r="T12" s="29"/>
    </row>
    <row r="13" spans="1:32" ht="26.25" hidden="1">
      <c r="A13" s="15" t="s">
        <v>67</v>
      </c>
      <c r="B13" s="47" t="s">
        <v>65</v>
      </c>
      <c r="C13" s="12"/>
      <c r="D13" s="12"/>
      <c r="E13" s="12"/>
      <c r="F13" s="12"/>
      <c r="G13" s="12"/>
      <c r="H13" s="12"/>
      <c r="I13" s="55">
        <v>128.41999999999999</v>
      </c>
      <c r="J13" s="14"/>
      <c r="K13" s="14"/>
      <c r="L13" s="14"/>
      <c r="M13" s="14"/>
      <c r="N13" s="14"/>
      <c r="O13" s="14"/>
      <c r="P13" s="29"/>
      <c r="Q13" s="29"/>
      <c r="R13" s="29"/>
      <c r="S13" s="29"/>
      <c r="T13" s="29"/>
    </row>
    <row r="14" spans="1:32" ht="26.25" hidden="1">
      <c r="A14" s="15" t="s">
        <v>68</v>
      </c>
      <c r="B14" s="47" t="s">
        <v>65</v>
      </c>
      <c r="C14" s="12"/>
      <c r="D14" s="12"/>
      <c r="E14" s="12"/>
      <c r="F14" s="12"/>
      <c r="G14" s="12"/>
      <c r="H14" s="12"/>
      <c r="I14" s="55">
        <v>1423.62</v>
      </c>
      <c r="J14" s="14"/>
      <c r="K14" s="14"/>
      <c r="L14" s="14"/>
      <c r="M14" s="14"/>
      <c r="N14" s="14"/>
      <c r="O14" s="14"/>
      <c r="P14" s="29"/>
      <c r="Q14" s="29"/>
      <c r="R14" s="29"/>
      <c r="S14" s="29"/>
      <c r="T14" s="29"/>
    </row>
    <row r="15" spans="1:32" ht="52.5" hidden="1">
      <c r="A15" s="15" t="s">
        <v>69</v>
      </c>
      <c r="B15" s="16" t="s">
        <v>70</v>
      </c>
      <c r="C15" s="12"/>
      <c r="D15" s="12"/>
      <c r="E15" s="12"/>
      <c r="F15" s="12"/>
      <c r="G15" s="12"/>
      <c r="H15" s="12"/>
      <c r="I15" s="55">
        <v>0.05</v>
      </c>
      <c r="J15" s="14"/>
      <c r="K15" s="14"/>
      <c r="L15" s="14"/>
      <c r="M15" s="14"/>
      <c r="N15" s="14"/>
      <c r="O15" s="14"/>
      <c r="P15" s="29"/>
      <c r="Q15" s="29"/>
      <c r="R15" s="29"/>
      <c r="S15" s="29"/>
      <c r="T15" s="29"/>
    </row>
    <row r="16" spans="1:32" ht="26.25" hidden="1">
      <c r="A16" s="15" t="s">
        <v>71</v>
      </c>
      <c r="B16" s="47" t="s">
        <v>65</v>
      </c>
      <c r="C16" s="12"/>
      <c r="D16" s="12"/>
      <c r="E16" s="12"/>
      <c r="F16" s="12"/>
      <c r="G16" s="12"/>
      <c r="H16" s="12"/>
      <c r="I16" s="55">
        <v>1487.03</v>
      </c>
      <c r="J16" s="14"/>
      <c r="K16" s="14"/>
      <c r="L16" s="14"/>
      <c r="M16" s="14"/>
      <c r="N16" s="14"/>
      <c r="O16" s="14"/>
      <c r="P16" s="29"/>
      <c r="Q16" s="29"/>
      <c r="R16" s="29"/>
      <c r="S16" s="29"/>
      <c r="T16" s="29"/>
    </row>
    <row r="17" spans="1:38" ht="26.25" hidden="1">
      <c r="A17" s="15" t="s">
        <v>72</v>
      </c>
      <c r="B17" s="47" t="s">
        <v>65</v>
      </c>
      <c r="C17" s="12"/>
      <c r="D17" s="12"/>
      <c r="E17" s="12"/>
      <c r="F17" s="12"/>
      <c r="G17" s="12"/>
      <c r="H17" s="12"/>
      <c r="I17" s="55">
        <v>1807.65</v>
      </c>
      <c r="J17" s="14"/>
      <c r="K17" s="14"/>
      <c r="L17" s="14"/>
      <c r="M17" s="14"/>
      <c r="N17" s="14"/>
      <c r="O17" s="14"/>
      <c r="P17" s="29"/>
      <c r="Q17" s="29"/>
      <c r="R17" s="29"/>
      <c r="S17" s="29"/>
      <c r="T17" s="29"/>
    </row>
    <row r="18" spans="1:38" ht="51.75" hidden="1">
      <c r="A18" s="11" t="s">
        <v>327</v>
      </c>
      <c r="B18" s="47"/>
      <c r="C18" s="12"/>
      <c r="D18" s="12"/>
      <c r="E18" s="12"/>
      <c r="F18" s="12"/>
      <c r="G18" s="12"/>
      <c r="H18" s="12"/>
      <c r="I18" s="55"/>
      <c r="J18" s="14"/>
      <c r="K18" s="14"/>
      <c r="L18" s="14"/>
      <c r="M18" s="14"/>
      <c r="N18" s="14"/>
      <c r="O18" s="14"/>
      <c r="P18" s="29"/>
      <c r="Q18" s="29"/>
      <c r="R18" s="29"/>
      <c r="S18" s="29"/>
      <c r="T18" s="29"/>
    </row>
    <row r="19" spans="1:38" ht="26.25" hidden="1">
      <c r="A19" s="15" t="s">
        <v>73</v>
      </c>
      <c r="B19" s="47" t="s">
        <v>65</v>
      </c>
      <c r="C19" s="12"/>
      <c r="D19" s="12"/>
      <c r="E19" s="12"/>
      <c r="F19" s="12"/>
      <c r="G19" s="12"/>
      <c r="H19" s="12"/>
      <c r="I19" s="55">
        <v>356.89</v>
      </c>
      <c r="J19" s="14"/>
      <c r="K19" s="14"/>
      <c r="L19" s="14"/>
      <c r="M19" s="14"/>
      <c r="N19" s="14"/>
      <c r="O19" s="14"/>
      <c r="P19" s="29"/>
      <c r="Q19" s="29"/>
      <c r="R19" s="29"/>
      <c r="S19" s="29"/>
      <c r="T19" s="29"/>
    </row>
    <row r="20" spans="1:38" ht="26.25" hidden="1">
      <c r="A20" s="15" t="s">
        <v>74</v>
      </c>
      <c r="B20" s="47" t="s">
        <v>75</v>
      </c>
      <c r="C20" s="12"/>
      <c r="D20" s="12"/>
      <c r="E20" s="12"/>
      <c r="F20" s="12"/>
      <c r="G20" s="12"/>
      <c r="H20" s="12"/>
      <c r="I20" s="55">
        <v>271.42</v>
      </c>
      <c r="J20" s="14"/>
      <c r="K20" s="14"/>
      <c r="L20" s="14"/>
      <c r="M20" s="14"/>
      <c r="N20" s="14"/>
      <c r="O20" s="14"/>
      <c r="P20" s="29"/>
      <c r="Q20" s="29"/>
      <c r="R20" s="29"/>
      <c r="S20" s="29"/>
      <c r="T20" s="29"/>
    </row>
    <row r="21" spans="1:38" ht="26.25" hidden="1">
      <c r="A21" s="15" t="s">
        <v>352</v>
      </c>
      <c r="B21" s="47" t="s">
        <v>65</v>
      </c>
      <c r="C21" s="12"/>
      <c r="D21" s="12"/>
      <c r="E21" s="12"/>
      <c r="F21" s="12"/>
      <c r="G21" s="12"/>
      <c r="H21" s="12"/>
      <c r="I21" s="55">
        <v>91.93</v>
      </c>
      <c r="J21" s="14"/>
      <c r="K21" s="14"/>
      <c r="L21" s="14"/>
      <c r="M21" s="14"/>
      <c r="N21" s="14"/>
      <c r="O21" s="14"/>
      <c r="P21" s="29"/>
      <c r="Q21" s="29"/>
      <c r="R21" s="29"/>
      <c r="S21" s="29"/>
      <c r="T21" s="29"/>
    </row>
    <row r="22" spans="1:38" ht="26.25" hidden="1">
      <c r="A22" s="15" t="s">
        <v>76</v>
      </c>
      <c r="B22" s="47" t="s">
        <v>77</v>
      </c>
      <c r="C22" s="12"/>
      <c r="D22" s="12"/>
      <c r="E22" s="12"/>
      <c r="F22" s="12"/>
      <c r="G22" s="12"/>
      <c r="H22" s="12"/>
      <c r="I22" s="55">
        <v>142.51</v>
      </c>
      <c r="J22" s="14"/>
      <c r="K22" s="14"/>
      <c r="L22" s="14"/>
      <c r="M22" s="14"/>
      <c r="N22" s="14"/>
      <c r="O22" s="14"/>
      <c r="P22" s="29"/>
      <c r="Q22" s="29"/>
      <c r="R22" s="29"/>
      <c r="S22" s="29"/>
      <c r="T22" s="29"/>
    </row>
    <row r="23" spans="1:38" ht="26.25" hidden="1">
      <c r="A23" s="17" t="s">
        <v>78</v>
      </c>
      <c r="B23" s="48" t="s">
        <v>79</v>
      </c>
      <c r="C23" s="18"/>
      <c r="D23" s="18"/>
      <c r="E23" s="18"/>
      <c r="F23" s="18"/>
      <c r="G23" s="18"/>
      <c r="H23" s="18"/>
      <c r="I23" s="56">
        <v>0.62</v>
      </c>
      <c r="J23" s="19"/>
      <c r="K23" s="19"/>
      <c r="L23" s="19"/>
      <c r="M23" s="19"/>
      <c r="N23" s="19"/>
      <c r="O23" s="19"/>
      <c r="P23" s="30"/>
      <c r="Q23" s="30"/>
      <c r="R23" s="30"/>
      <c r="S23" s="30"/>
      <c r="T23" s="30"/>
    </row>
    <row r="24" spans="1:38" ht="26.25" hidden="1">
      <c r="A24" s="31" t="s">
        <v>80</v>
      </c>
      <c r="B24" s="49" t="s">
        <v>295</v>
      </c>
      <c r="C24" s="22"/>
      <c r="D24" s="22"/>
      <c r="E24" s="22"/>
      <c r="F24" s="22"/>
      <c r="G24" s="22" t="s">
        <v>295</v>
      </c>
      <c r="H24" s="22"/>
      <c r="I24" s="57" t="s">
        <v>295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1:38" ht="27">
      <c r="A25" s="381" t="s">
        <v>81</v>
      </c>
      <c r="B25" s="405"/>
      <c r="C25" s="405"/>
      <c r="D25" s="405"/>
      <c r="E25" s="405"/>
      <c r="F25" s="405"/>
      <c r="G25" s="405"/>
      <c r="H25" s="405"/>
      <c r="I25" s="405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375"/>
    </row>
    <row r="26" spans="1:38" ht="52.5" customHeight="1">
      <c r="A26" s="8" t="s">
        <v>328</v>
      </c>
      <c r="B26" s="46"/>
      <c r="C26" s="9"/>
      <c r="D26" s="9"/>
      <c r="E26" s="9"/>
      <c r="F26" s="9"/>
      <c r="G26" s="9"/>
      <c r="H26" s="9"/>
      <c r="I26" s="99"/>
      <c r="J26" s="100"/>
      <c r="K26" s="100"/>
      <c r="L26" s="100"/>
      <c r="M26" s="100"/>
      <c r="N26" s="100"/>
      <c r="O26" s="100"/>
      <c r="P26" s="101"/>
      <c r="Q26" s="101"/>
      <c r="R26" s="101"/>
      <c r="S26" s="101"/>
      <c r="T26" s="101"/>
    </row>
    <row r="27" spans="1:38" ht="26.25" hidden="1">
      <c r="A27" s="15" t="s">
        <v>317</v>
      </c>
      <c r="B27" s="47" t="s">
        <v>79</v>
      </c>
      <c r="C27" s="12"/>
      <c r="D27" s="12"/>
      <c r="E27" s="12"/>
      <c r="F27" s="12"/>
      <c r="G27" s="12"/>
      <c r="H27" s="209"/>
      <c r="I27" s="210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</row>
    <row r="28" spans="1:38" ht="26.25" hidden="1">
      <c r="A28" s="15" t="s">
        <v>82</v>
      </c>
      <c r="B28" s="47" t="s">
        <v>79</v>
      </c>
      <c r="C28" s="12"/>
      <c r="D28" s="12"/>
      <c r="E28" s="12"/>
      <c r="F28" s="12"/>
      <c r="G28" s="12"/>
      <c r="H28" s="12"/>
      <c r="I28" s="54">
        <v>54.96</v>
      </c>
      <c r="J28" s="10"/>
      <c r="K28" s="10"/>
      <c r="L28" s="10"/>
      <c r="M28" s="10"/>
      <c r="N28" s="10"/>
      <c r="O28" s="10"/>
      <c r="P28" s="28"/>
      <c r="Q28" s="28"/>
      <c r="R28" s="28"/>
      <c r="S28" s="28"/>
      <c r="T28" s="28"/>
    </row>
    <row r="29" spans="1:38" ht="26.25" hidden="1">
      <c r="A29" s="15" t="s">
        <v>528</v>
      </c>
      <c r="B29" s="47" t="s">
        <v>79</v>
      </c>
      <c r="C29" s="12"/>
      <c r="D29" s="12"/>
      <c r="E29" s="12"/>
      <c r="F29" s="12"/>
      <c r="G29" s="12"/>
      <c r="H29" s="12"/>
      <c r="I29" s="243">
        <v>30</v>
      </c>
      <c r="J29" s="14"/>
      <c r="K29" s="14"/>
      <c r="L29" s="14"/>
      <c r="M29" s="14"/>
      <c r="N29" s="14"/>
      <c r="O29" s="14"/>
      <c r="P29" s="29"/>
      <c r="Q29" s="29"/>
      <c r="R29" s="29"/>
      <c r="S29" s="29"/>
      <c r="T29" s="29"/>
      <c r="U29">
        <v>0</v>
      </c>
      <c r="V29">
        <v>0</v>
      </c>
      <c r="W29">
        <v>1</v>
      </c>
      <c r="X29">
        <v>30</v>
      </c>
      <c r="Y29">
        <v>120</v>
      </c>
      <c r="Z29">
        <v>180</v>
      </c>
      <c r="AA29">
        <v>0</v>
      </c>
      <c r="AB29">
        <v>0</v>
      </c>
      <c r="AD29">
        <f>AJ29/12/X29*1000000</f>
        <v>1666.6666666666665</v>
      </c>
      <c r="AG29">
        <v>0</v>
      </c>
      <c r="AH29">
        <v>0</v>
      </c>
      <c r="AI29">
        <v>0</v>
      </c>
      <c r="AJ29">
        <v>0.6</v>
      </c>
      <c r="AK29">
        <v>2.4</v>
      </c>
      <c r="AL29">
        <v>3.6</v>
      </c>
    </row>
    <row r="30" spans="1:38" ht="26.25" hidden="1">
      <c r="A30" s="15" t="s">
        <v>83</v>
      </c>
      <c r="B30" s="47" t="s">
        <v>79</v>
      </c>
      <c r="C30" s="12"/>
      <c r="D30" s="12"/>
      <c r="E30" s="12"/>
      <c r="F30" s="12"/>
      <c r="G30" s="12"/>
      <c r="H30" s="12"/>
      <c r="I30" s="55">
        <v>41.32</v>
      </c>
      <c r="J30" s="14"/>
      <c r="K30" s="14"/>
      <c r="L30" s="14"/>
      <c r="M30" s="14"/>
      <c r="N30" s="14"/>
      <c r="O30" s="14"/>
      <c r="P30" s="29"/>
      <c r="Q30" s="29"/>
      <c r="R30" s="29"/>
      <c r="S30" s="29"/>
      <c r="T30" s="29"/>
    </row>
    <row r="31" spans="1:38" ht="26.25" hidden="1">
      <c r="A31" s="15" t="s">
        <v>84</v>
      </c>
      <c r="B31" s="47" t="s">
        <v>79</v>
      </c>
      <c r="C31" s="12"/>
      <c r="D31" s="12"/>
      <c r="E31" s="12"/>
      <c r="F31" s="12"/>
      <c r="G31" s="12"/>
      <c r="H31" s="12"/>
      <c r="I31" s="55">
        <v>43.76</v>
      </c>
      <c r="J31" s="14"/>
      <c r="K31" s="14"/>
      <c r="L31" s="14"/>
      <c r="M31" s="14"/>
      <c r="N31" s="14"/>
      <c r="O31" s="14"/>
      <c r="P31" s="29"/>
      <c r="Q31" s="29"/>
      <c r="R31" s="29"/>
      <c r="S31" s="29"/>
      <c r="T31" s="29"/>
    </row>
    <row r="32" spans="1:38" ht="26.25" hidden="1">
      <c r="A32" s="15" t="s">
        <v>85</v>
      </c>
      <c r="B32" s="47" t="s">
        <v>79</v>
      </c>
      <c r="C32" s="12"/>
      <c r="D32" s="12"/>
      <c r="E32" s="12"/>
      <c r="F32" s="12"/>
      <c r="G32" s="12"/>
      <c r="H32" s="12"/>
      <c r="I32" s="55">
        <v>18.39</v>
      </c>
      <c r="J32" s="14"/>
      <c r="K32" s="14"/>
      <c r="L32" s="14"/>
      <c r="M32" s="14"/>
      <c r="N32" s="14"/>
      <c r="O32" s="14"/>
      <c r="P32" s="29"/>
      <c r="Q32" s="29"/>
      <c r="R32" s="29"/>
      <c r="S32" s="29"/>
      <c r="T32" s="29"/>
    </row>
    <row r="33" spans="1:20" ht="26.25" hidden="1">
      <c r="A33" s="15" t="s">
        <v>532</v>
      </c>
      <c r="B33" s="47" t="s">
        <v>79</v>
      </c>
      <c r="C33" s="12"/>
      <c r="D33" s="12"/>
      <c r="E33" s="12"/>
      <c r="F33" s="12"/>
      <c r="G33" s="12"/>
      <c r="H33" s="12"/>
      <c r="I33" s="55">
        <v>27.79</v>
      </c>
      <c r="J33" s="14"/>
      <c r="K33" s="14"/>
      <c r="L33" s="14"/>
      <c r="M33" s="14"/>
      <c r="N33" s="14"/>
      <c r="O33" s="14"/>
      <c r="P33" s="29"/>
      <c r="Q33" s="29"/>
      <c r="R33" s="29"/>
      <c r="S33" s="29"/>
      <c r="T33" s="29"/>
    </row>
    <row r="34" spans="1:20" ht="26.25">
      <c r="A34" s="15" t="s">
        <v>86</v>
      </c>
      <c r="B34" s="47" t="s">
        <v>79</v>
      </c>
      <c r="C34" s="12">
        <v>313</v>
      </c>
      <c r="D34" s="12">
        <v>150</v>
      </c>
      <c r="E34" s="12">
        <v>147</v>
      </c>
      <c r="F34" s="12">
        <v>150</v>
      </c>
      <c r="G34" s="12">
        <v>170</v>
      </c>
      <c r="H34" s="12">
        <v>230</v>
      </c>
      <c r="I34" s="55">
        <v>67.05</v>
      </c>
      <c r="J34" s="244">
        <f>C34*I34</f>
        <v>20986.649999999998</v>
      </c>
      <c r="K34" s="244">
        <f>D34*I34</f>
        <v>10057.5</v>
      </c>
      <c r="L34" s="244">
        <f>E34*I34</f>
        <v>9856.35</v>
      </c>
      <c r="M34" s="244">
        <f>F34*I34</f>
        <v>10057.5</v>
      </c>
      <c r="N34" s="244">
        <f>G34*I34</f>
        <v>11398.5</v>
      </c>
      <c r="O34" s="244">
        <f>H34*I34</f>
        <v>15421.5</v>
      </c>
      <c r="P34" s="245">
        <f>K34/J34*100</f>
        <v>47.923322683706076</v>
      </c>
      <c r="Q34" s="245">
        <f>L34/K34*100</f>
        <v>98</v>
      </c>
      <c r="R34" s="245">
        <f>M34/L34*100</f>
        <v>102.04081632653062</v>
      </c>
      <c r="S34" s="245">
        <f>N34/M34*100</f>
        <v>113.33333333333333</v>
      </c>
      <c r="T34" s="245">
        <f>O34/N34*100</f>
        <v>135.29411764705884</v>
      </c>
    </row>
    <row r="35" spans="1:20" ht="26.25" hidden="1">
      <c r="A35" s="15" t="s">
        <v>87</v>
      </c>
      <c r="B35" s="47" t="s">
        <v>79</v>
      </c>
      <c r="C35" s="12"/>
      <c r="D35" s="12"/>
      <c r="E35" s="12"/>
      <c r="F35" s="12"/>
      <c r="G35" s="12"/>
      <c r="H35" s="12"/>
      <c r="I35" s="55">
        <v>42.4</v>
      </c>
      <c r="J35" s="244"/>
      <c r="K35" s="244"/>
      <c r="L35" s="244"/>
      <c r="M35" s="244"/>
      <c r="N35" s="244"/>
      <c r="O35" s="244"/>
      <c r="P35" s="245"/>
      <c r="Q35" s="245"/>
      <c r="R35" s="245"/>
      <c r="S35" s="245"/>
      <c r="T35" s="245"/>
    </row>
    <row r="36" spans="1:20" ht="26.25" hidden="1">
      <c r="A36" s="15" t="s">
        <v>88</v>
      </c>
      <c r="B36" s="47" t="s">
        <v>79</v>
      </c>
      <c r="C36" s="12"/>
      <c r="D36" s="12"/>
      <c r="E36" s="12"/>
      <c r="F36" s="12"/>
      <c r="G36" s="12"/>
      <c r="H36" s="12"/>
      <c r="I36" s="55">
        <v>50.7</v>
      </c>
      <c r="J36" s="244"/>
      <c r="K36" s="244"/>
      <c r="L36" s="244"/>
      <c r="M36" s="244"/>
      <c r="N36" s="244"/>
      <c r="O36" s="244"/>
      <c r="P36" s="245"/>
      <c r="Q36" s="245"/>
      <c r="R36" s="245"/>
      <c r="S36" s="245"/>
      <c r="T36" s="245"/>
    </row>
    <row r="37" spans="1:20" ht="22.5" hidden="1" customHeight="1">
      <c r="A37" s="15" t="s">
        <v>89</v>
      </c>
      <c r="B37" s="13" t="s">
        <v>90</v>
      </c>
      <c r="C37" s="12"/>
      <c r="D37" s="12"/>
      <c r="E37" s="12"/>
      <c r="F37" s="12"/>
      <c r="G37" s="12"/>
      <c r="H37" s="12"/>
      <c r="I37" s="55">
        <v>9.4</v>
      </c>
      <c r="J37" s="244"/>
      <c r="K37" s="244"/>
      <c r="L37" s="244"/>
      <c r="M37" s="244"/>
      <c r="N37" s="244"/>
      <c r="O37" s="244"/>
      <c r="P37" s="245"/>
      <c r="Q37" s="245"/>
      <c r="R37" s="245"/>
      <c r="S37" s="245"/>
      <c r="T37" s="245"/>
    </row>
    <row r="38" spans="1:20" ht="52.5" hidden="1">
      <c r="A38" s="15" t="s">
        <v>91</v>
      </c>
      <c r="B38" s="16" t="s">
        <v>90</v>
      </c>
      <c r="C38" s="12"/>
      <c r="D38" s="12"/>
      <c r="E38" s="12"/>
      <c r="F38" s="12"/>
      <c r="G38" s="12"/>
      <c r="H38" s="12"/>
      <c r="I38" s="55">
        <v>4.93</v>
      </c>
      <c r="J38" s="244"/>
      <c r="K38" s="244"/>
      <c r="L38" s="244"/>
      <c r="M38" s="244"/>
      <c r="N38" s="244"/>
      <c r="O38" s="244"/>
      <c r="P38" s="245"/>
      <c r="Q38" s="245"/>
      <c r="R38" s="245"/>
      <c r="S38" s="245"/>
      <c r="T38" s="245"/>
    </row>
    <row r="39" spans="1:20" ht="25.5" hidden="1" customHeight="1">
      <c r="A39" s="15" t="s">
        <v>318</v>
      </c>
      <c r="B39" s="16" t="s">
        <v>90</v>
      </c>
      <c r="C39" s="12"/>
      <c r="D39" s="12"/>
      <c r="E39" s="12"/>
      <c r="F39" s="12"/>
      <c r="G39" s="12"/>
      <c r="H39" s="12"/>
      <c r="I39" s="55">
        <v>9.11</v>
      </c>
      <c r="J39" s="244"/>
      <c r="K39" s="244"/>
      <c r="L39" s="244"/>
      <c r="M39" s="244"/>
      <c r="N39" s="244"/>
      <c r="O39" s="244"/>
      <c r="P39" s="245"/>
      <c r="Q39" s="245"/>
      <c r="R39" s="245"/>
      <c r="S39" s="245"/>
      <c r="T39" s="245"/>
    </row>
    <row r="40" spans="1:20" ht="28.5" hidden="1" customHeight="1">
      <c r="A40" s="15" t="s">
        <v>92</v>
      </c>
      <c r="B40" s="16" t="s">
        <v>90</v>
      </c>
      <c r="C40" s="12"/>
      <c r="D40" s="12"/>
      <c r="E40" s="12"/>
      <c r="F40" s="12"/>
      <c r="G40" s="12"/>
      <c r="H40" s="12"/>
      <c r="I40" s="55">
        <v>6.15</v>
      </c>
      <c r="J40" s="244"/>
      <c r="K40" s="244"/>
      <c r="L40" s="244"/>
      <c r="M40" s="244"/>
      <c r="N40" s="244"/>
      <c r="O40" s="244"/>
      <c r="P40" s="245"/>
      <c r="Q40" s="245"/>
      <c r="R40" s="245"/>
      <c r="S40" s="245"/>
      <c r="T40" s="245"/>
    </row>
    <row r="41" spans="1:20" ht="26.25" hidden="1">
      <c r="A41" s="15" t="s">
        <v>93</v>
      </c>
      <c r="B41" s="47" t="s">
        <v>79</v>
      </c>
      <c r="C41" s="12"/>
      <c r="D41" s="12"/>
      <c r="E41" s="12"/>
      <c r="F41" s="12"/>
      <c r="G41" s="12"/>
      <c r="H41" s="12"/>
      <c r="I41" s="55">
        <v>7.51</v>
      </c>
      <c r="J41" s="244"/>
      <c r="K41" s="244"/>
      <c r="L41" s="244"/>
      <c r="M41" s="244"/>
      <c r="N41" s="244"/>
      <c r="O41" s="244"/>
      <c r="P41" s="245"/>
      <c r="Q41" s="245"/>
      <c r="R41" s="245"/>
      <c r="S41" s="245"/>
      <c r="T41" s="245"/>
    </row>
    <row r="42" spans="1:20" ht="26.25" hidden="1">
      <c r="A42" s="15" t="s">
        <v>94</v>
      </c>
      <c r="B42" s="47" t="s">
        <v>79</v>
      </c>
      <c r="C42" s="12"/>
      <c r="D42" s="12"/>
      <c r="E42" s="12"/>
      <c r="F42" s="12"/>
      <c r="G42" s="12"/>
      <c r="H42" s="12"/>
      <c r="I42" s="55">
        <v>17.78</v>
      </c>
      <c r="J42" s="244"/>
      <c r="K42" s="244"/>
      <c r="L42" s="244"/>
      <c r="M42" s="244"/>
      <c r="N42" s="244"/>
      <c r="O42" s="244"/>
      <c r="P42" s="245"/>
      <c r="Q42" s="245"/>
      <c r="R42" s="245"/>
      <c r="S42" s="245"/>
      <c r="T42" s="245"/>
    </row>
    <row r="43" spans="1:20" ht="26.25" hidden="1">
      <c r="A43" s="15" t="s">
        <v>95</v>
      </c>
      <c r="B43" s="47" t="s">
        <v>79</v>
      </c>
      <c r="C43" s="12"/>
      <c r="D43" s="12"/>
      <c r="E43" s="12"/>
      <c r="F43" s="12"/>
      <c r="G43" s="12"/>
      <c r="H43" s="12"/>
      <c r="I43" s="55">
        <v>17.78</v>
      </c>
      <c r="J43" s="244"/>
      <c r="K43" s="244"/>
      <c r="L43" s="244"/>
      <c r="M43" s="244"/>
      <c r="N43" s="244"/>
      <c r="O43" s="244"/>
      <c r="P43" s="245"/>
      <c r="Q43" s="245"/>
      <c r="R43" s="245"/>
      <c r="S43" s="245"/>
      <c r="T43" s="245"/>
    </row>
    <row r="44" spans="1:20" ht="26.25" hidden="1">
      <c r="A44" s="15" t="s">
        <v>96</v>
      </c>
      <c r="B44" s="47" t="s">
        <v>79</v>
      </c>
      <c r="C44" s="12"/>
      <c r="D44" s="12"/>
      <c r="E44" s="12"/>
      <c r="F44" s="12"/>
      <c r="G44" s="12"/>
      <c r="H44" s="12"/>
      <c r="I44" s="55">
        <v>19.600000000000001</v>
      </c>
      <c r="J44" s="244"/>
      <c r="K44" s="244"/>
      <c r="L44" s="244"/>
      <c r="M44" s="244"/>
      <c r="N44" s="244"/>
      <c r="O44" s="244"/>
      <c r="P44" s="245"/>
      <c r="Q44" s="245"/>
      <c r="R44" s="245"/>
      <c r="S44" s="245"/>
      <c r="T44" s="245"/>
    </row>
    <row r="45" spans="1:20" ht="52.5" hidden="1">
      <c r="A45" s="15" t="s">
        <v>97</v>
      </c>
      <c r="B45" s="47" t="s">
        <v>79</v>
      </c>
      <c r="C45" s="12"/>
      <c r="D45" s="12"/>
      <c r="E45" s="12"/>
      <c r="F45" s="12"/>
      <c r="G45" s="12"/>
      <c r="H45" s="12"/>
      <c r="I45" s="55">
        <v>8.3000000000000007</v>
      </c>
      <c r="J45" s="244"/>
      <c r="K45" s="244"/>
      <c r="L45" s="244"/>
      <c r="M45" s="244"/>
      <c r="N45" s="244"/>
      <c r="O45" s="244"/>
      <c r="P45" s="245"/>
      <c r="Q45" s="245"/>
      <c r="R45" s="245"/>
      <c r="S45" s="245"/>
      <c r="T45" s="245"/>
    </row>
    <row r="46" spans="1:20" ht="52.5" hidden="1">
      <c r="A46" s="15" t="s">
        <v>98</v>
      </c>
      <c r="B46" s="47" t="s">
        <v>79</v>
      </c>
      <c r="C46" s="12"/>
      <c r="D46" s="12"/>
      <c r="E46" s="12"/>
      <c r="F46" s="12"/>
      <c r="G46" s="12"/>
      <c r="H46" s="12"/>
      <c r="I46" s="55">
        <v>4.28</v>
      </c>
      <c r="J46" s="244"/>
      <c r="K46" s="244"/>
      <c r="L46" s="244"/>
      <c r="M46" s="244"/>
      <c r="N46" s="244"/>
      <c r="O46" s="244"/>
      <c r="P46" s="245"/>
      <c r="Q46" s="245"/>
      <c r="R46" s="245"/>
      <c r="S46" s="245"/>
      <c r="T46" s="245"/>
    </row>
    <row r="47" spans="1:20" ht="26.25" hidden="1">
      <c r="A47" s="15" t="s">
        <v>99</v>
      </c>
      <c r="B47" s="47" t="s">
        <v>79</v>
      </c>
      <c r="C47" s="12"/>
      <c r="D47" s="12"/>
      <c r="E47" s="12"/>
      <c r="F47" s="12"/>
      <c r="G47" s="12"/>
      <c r="H47" s="12"/>
      <c r="I47" s="55">
        <v>61.3</v>
      </c>
      <c r="J47" s="244"/>
      <c r="K47" s="244"/>
      <c r="L47" s="244"/>
      <c r="M47" s="244"/>
      <c r="N47" s="244"/>
      <c r="O47" s="244"/>
      <c r="P47" s="245"/>
      <c r="Q47" s="245"/>
      <c r="R47" s="245"/>
      <c r="S47" s="245"/>
      <c r="T47" s="245"/>
    </row>
    <row r="48" spans="1:20" ht="26.25" hidden="1">
      <c r="A48" s="15" t="s">
        <v>100</v>
      </c>
      <c r="B48" s="47" t="s">
        <v>79</v>
      </c>
      <c r="C48" s="12"/>
      <c r="D48" s="12"/>
      <c r="E48" s="12"/>
      <c r="F48" s="12"/>
      <c r="G48" s="12"/>
      <c r="H48" s="12"/>
      <c r="I48" s="55">
        <v>55.44</v>
      </c>
      <c r="J48" s="244"/>
      <c r="K48" s="244"/>
      <c r="L48" s="244"/>
      <c r="M48" s="244"/>
      <c r="N48" s="244"/>
      <c r="O48" s="244"/>
      <c r="P48" s="245"/>
      <c r="Q48" s="245"/>
      <c r="R48" s="245"/>
      <c r="S48" s="245"/>
      <c r="T48" s="245"/>
    </row>
    <row r="49" spans="1:20" ht="26.25">
      <c r="A49" s="15" t="s">
        <v>101</v>
      </c>
      <c r="B49" s="47" t="s">
        <v>79</v>
      </c>
      <c r="C49" s="12">
        <v>75.2</v>
      </c>
      <c r="D49" s="12">
        <v>97.5</v>
      </c>
      <c r="E49" s="12">
        <v>137.5</v>
      </c>
      <c r="F49" s="12">
        <v>150</v>
      </c>
      <c r="G49" s="12">
        <v>150</v>
      </c>
      <c r="H49" s="12">
        <v>160</v>
      </c>
      <c r="I49" s="55">
        <v>5.79</v>
      </c>
      <c r="J49" s="244">
        <f>C49*I49</f>
        <v>435.40800000000002</v>
      </c>
      <c r="K49" s="244">
        <f>D49*I49</f>
        <v>564.52499999999998</v>
      </c>
      <c r="L49" s="244">
        <f>E49*I49</f>
        <v>796.125</v>
      </c>
      <c r="M49" s="244">
        <f>F49*I49</f>
        <v>868.5</v>
      </c>
      <c r="N49" s="244">
        <f>G49*I49</f>
        <v>868.5</v>
      </c>
      <c r="O49" s="244">
        <f>H49*I49</f>
        <v>926.4</v>
      </c>
      <c r="P49" s="245">
        <f>K49/J49*100</f>
        <v>129.65425531914894</v>
      </c>
      <c r="Q49" s="245">
        <f>L49/K49*100</f>
        <v>141.02564102564102</v>
      </c>
      <c r="R49" s="245">
        <f>M49/L49*100</f>
        <v>109.09090909090908</v>
      </c>
      <c r="S49" s="245">
        <f>N49/M49*100</f>
        <v>100</v>
      </c>
      <c r="T49" s="245">
        <f>O49/N49*100</f>
        <v>106.66666666666667</v>
      </c>
    </row>
    <row r="50" spans="1:20" ht="26.25" hidden="1">
      <c r="A50" s="15" t="s">
        <v>102</v>
      </c>
      <c r="B50" s="47" t="s">
        <v>79</v>
      </c>
      <c r="C50" s="12"/>
      <c r="D50" s="12"/>
      <c r="E50" s="12"/>
      <c r="F50" s="12"/>
      <c r="G50" s="12"/>
      <c r="H50" s="12"/>
      <c r="I50" s="55">
        <v>9.33</v>
      </c>
      <c r="J50" s="244"/>
      <c r="K50" s="244"/>
      <c r="L50" s="244"/>
      <c r="M50" s="244"/>
      <c r="N50" s="244"/>
      <c r="O50" s="244"/>
      <c r="P50" s="245"/>
      <c r="Q50" s="245"/>
      <c r="R50" s="245"/>
      <c r="S50" s="245"/>
      <c r="T50" s="245"/>
    </row>
    <row r="51" spans="1:20" ht="26.25" hidden="1">
      <c r="A51" s="15" t="s">
        <v>103</v>
      </c>
      <c r="B51" s="47" t="s">
        <v>79</v>
      </c>
      <c r="C51" s="12"/>
      <c r="D51" s="12"/>
      <c r="E51" s="12"/>
      <c r="F51" s="12"/>
      <c r="G51" s="12"/>
      <c r="H51" s="12"/>
      <c r="I51" s="55">
        <v>2.56</v>
      </c>
      <c r="J51" s="244"/>
      <c r="K51" s="244"/>
      <c r="L51" s="244"/>
      <c r="M51" s="244"/>
      <c r="N51" s="244"/>
      <c r="O51" s="244"/>
      <c r="P51" s="245"/>
      <c r="Q51" s="245"/>
      <c r="R51" s="245"/>
      <c r="S51" s="245"/>
      <c r="T51" s="245"/>
    </row>
    <row r="52" spans="1:20" ht="52.5" hidden="1">
      <c r="A52" s="15" t="s">
        <v>104</v>
      </c>
      <c r="B52" s="47" t="s">
        <v>79</v>
      </c>
      <c r="C52" s="12"/>
      <c r="D52" s="12"/>
      <c r="E52" s="12"/>
      <c r="F52" s="12"/>
      <c r="G52" s="12"/>
      <c r="H52" s="12"/>
      <c r="I52" s="55">
        <v>5.07</v>
      </c>
      <c r="J52" s="244"/>
      <c r="K52" s="244"/>
      <c r="L52" s="244"/>
      <c r="M52" s="244"/>
      <c r="N52" s="244"/>
      <c r="O52" s="244"/>
      <c r="P52" s="245"/>
      <c r="Q52" s="245"/>
      <c r="R52" s="245"/>
      <c r="S52" s="245"/>
      <c r="T52" s="245"/>
    </row>
    <row r="53" spans="1:20" ht="26.25">
      <c r="A53" s="15" t="s">
        <v>105</v>
      </c>
      <c r="B53" s="47" t="s">
        <v>79</v>
      </c>
      <c r="C53" s="12">
        <v>1059.7</v>
      </c>
      <c r="D53" s="12">
        <v>1282.7</v>
      </c>
      <c r="E53" s="12">
        <v>1159.3</v>
      </c>
      <c r="F53" s="12">
        <v>1279.9000000000001</v>
      </c>
      <c r="G53" s="12">
        <v>1323.5</v>
      </c>
      <c r="H53" s="12">
        <v>1364.1</v>
      </c>
      <c r="I53" s="55">
        <v>8.4600000000000009</v>
      </c>
      <c r="J53" s="244">
        <f>C53*I53</f>
        <v>8965.0620000000017</v>
      </c>
      <c r="K53" s="244">
        <f>D53*I53</f>
        <v>10851.642000000002</v>
      </c>
      <c r="L53" s="244">
        <f>E53*I53</f>
        <v>9807.6779999999999</v>
      </c>
      <c r="M53" s="244">
        <f>F53*I53</f>
        <v>10827.954000000002</v>
      </c>
      <c r="N53" s="244">
        <f>G53*I53</f>
        <v>11196.810000000001</v>
      </c>
      <c r="O53" s="244">
        <f>H53*I53</f>
        <v>11540.286</v>
      </c>
      <c r="P53" s="245">
        <f>K53/J53*100</f>
        <v>121.04369161083326</v>
      </c>
      <c r="Q53" s="245">
        <f>L53/K53*100</f>
        <v>90.37966788804863</v>
      </c>
      <c r="R53" s="245">
        <f>M53/L53*100</f>
        <v>110.40282929353921</v>
      </c>
      <c r="S53" s="245">
        <f>N53/M53*100</f>
        <v>103.40651613407297</v>
      </c>
      <c r="T53" s="245">
        <f>O53/N53*100</f>
        <v>103.06762372497164</v>
      </c>
    </row>
    <row r="54" spans="1:20" ht="26.25" hidden="1">
      <c r="A54" s="15" t="s">
        <v>106</v>
      </c>
      <c r="B54" s="47" t="s">
        <v>79</v>
      </c>
      <c r="C54" s="12"/>
      <c r="D54" s="12"/>
      <c r="E54" s="12"/>
      <c r="F54" s="12"/>
      <c r="G54" s="12"/>
      <c r="H54" s="12"/>
      <c r="I54" s="55">
        <v>17.82</v>
      </c>
      <c r="J54" s="244"/>
      <c r="K54" s="244"/>
      <c r="L54" s="244"/>
      <c r="M54" s="244"/>
      <c r="N54" s="244"/>
      <c r="O54" s="244"/>
      <c r="P54" s="245"/>
      <c r="Q54" s="245"/>
      <c r="R54" s="245"/>
      <c r="S54" s="245"/>
      <c r="T54" s="245"/>
    </row>
    <row r="55" spans="1:20" ht="26.25" hidden="1">
      <c r="A55" s="15" t="s">
        <v>107</v>
      </c>
      <c r="B55" s="47" t="s">
        <v>79</v>
      </c>
      <c r="C55" s="12"/>
      <c r="D55" s="12"/>
      <c r="E55" s="12"/>
      <c r="F55" s="12"/>
      <c r="G55" s="12"/>
      <c r="H55" s="12"/>
      <c r="I55" s="55">
        <v>52.5</v>
      </c>
      <c r="J55" s="244"/>
      <c r="K55" s="244"/>
      <c r="L55" s="244"/>
      <c r="M55" s="244"/>
      <c r="N55" s="244"/>
      <c r="O55" s="244"/>
      <c r="P55" s="245"/>
      <c r="Q55" s="245"/>
      <c r="R55" s="245"/>
      <c r="S55" s="245"/>
      <c r="T55" s="245"/>
    </row>
    <row r="56" spans="1:20" ht="26.25" hidden="1">
      <c r="A56" s="15" t="s">
        <v>108</v>
      </c>
      <c r="B56" s="47" t="s">
        <v>79</v>
      </c>
      <c r="C56" s="12"/>
      <c r="D56" s="12"/>
      <c r="E56" s="12"/>
      <c r="F56" s="12"/>
      <c r="G56" s="12"/>
      <c r="H56" s="12"/>
      <c r="I56" s="55">
        <v>8.02</v>
      </c>
      <c r="J56" s="244"/>
      <c r="K56" s="244"/>
      <c r="L56" s="244"/>
      <c r="M56" s="244"/>
      <c r="N56" s="244"/>
      <c r="O56" s="244"/>
      <c r="P56" s="245"/>
      <c r="Q56" s="245"/>
      <c r="R56" s="245"/>
      <c r="S56" s="245"/>
      <c r="T56" s="245"/>
    </row>
    <row r="57" spans="1:20" ht="26.25" hidden="1">
      <c r="A57" s="15" t="s">
        <v>109</v>
      </c>
      <c r="B57" s="47" t="s">
        <v>79</v>
      </c>
      <c r="C57" s="12"/>
      <c r="D57" s="12"/>
      <c r="E57" s="12"/>
      <c r="F57" s="12"/>
      <c r="G57" s="12"/>
      <c r="H57" s="12"/>
      <c r="I57" s="55">
        <v>30.72</v>
      </c>
      <c r="J57" s="244"/>
      <c r="K57" s="244"/>
      <c r="L57" s="244"/>
      <c r="M57" s="244"/>
      <c r="N57" s="244"/>
      <c r="O57" s="244"/>
      <c r="P57" s="245"/>
      <c r="Q57" s="245"/>
      <c r="R57" s="245"/>
      <c r="S57" s="245"/>
      <c r="T57" s="245"/>
    </row>
    <row r="58" spans="1:20" ht="26.25" hidden="1">
      <c r="A58" s="15" t="s">
        <v>110</v>
      </c>
      <c r="B58" s="47" t="s">
        <v>79</v>
      </c>
      <c r="C58" s="12"/>
      <c r="D58" s="12"/>
      <c r="E58" s="12"/>
      <c r="F58" s="12"/>
      <c r="G58" s="12"/>
      <c r="H58" s="12"/>
      <c r="I58" s="55">
        <v>41.94</v>
      </c>
      <c r="J58" s="244"/>
      <c r="K58" s="244"/>
      <c r="L58" s="244"/>
      <c r="M58" s="244"/>
      <c r="N58" s="244"/>
      <c r="O58" s="244"/>
      <c r="P58" s="245"/>
      <c r="Q58" s="245"/>
      <c r="R58" s="245"/>
      <c r="S58" s="245"/>
      <c r="T58" s="245"/>
    </row>
    <row r="59" spans="1:20" ht="26.25" hidden="1">
      <c r="A59" s="15" t="s">
        <v>111</v>
      </c>
      <c r="B59" s="47" t="s">
        <v>79</v>
      </c>
      <c r="C59" s="12"/>
      <c r="D59" s="12"/>
      <c r="E59" s="12"/>
      <c r="F59" s="12"/>
      <c r="G59" s="12"/>
      <c r="H59" s="12"/>
      <c r="I59" s="55">
        <v>17.52</v>
      </c>
      <c r="J59" s="244"/>
      <c r="K59" s="244"/>
      <c r="L59" s="244"/>
      <c r="M59" s="244"/>
      <c r="N59" s="244"/>
      <c r="O59" s="244"/>
      <c r="P59" s="245"/>
      <c r="Q59" s="245"/>
      <c r="R59" s="245"/>
      <c r="S59" s="245"/>
      <c r="T59" s="245"/>
    </row>
    <row r="60" spans="1:20" ht="26.25" hidden="1">
      <c r="A60" s="15" t="s">
        <v>112</v>
      </c>
      <c r="B60" s="16" t="s">
        <v>113</v>
      </c>
      <c r="C60" s="12"/>
      <c r="D60" s="12"/>
      <c r="E60" s="12"/>
      <c r="F60" s="12"/>
      <c r="G60" s="12"/>
      <c r="H60" s="12"/>
      <c r="I60" s="55">
        <v>1073.76</v>
      </c>
      <c r="J60" s="244"/>
      <c r="K60" s="244"/>
      <c r="L60" s="244"/>
      <c r="M60" s="244"/>
      <c r="N60" s="244"/>
      <c r="O60" s="244"/>
      <c r="P60" s="245"/>
      <c r="Q60" s="245"/>
      <c r="R60" s="245"/>
      <c r="S60" s="245"/>
      <c r="T60" s="245"/>
    </row>
    <row r="61" spans="1:20" ht="26.25" hidden="1">
      <c r="A61" s="15" t="s">
        <v>114</v>
      </c>
      <c r="B61" s="16" t="s">
        <v>113</v>
      </c>
      <c r="C61" s="12"/>
      <c r="D61" s="12"/>
      <c r="E61" s="12"/>
      <c r="F61" s="12"/>
      <c r="G61" s="12"/>
      <c r="H61" s="12"/>
      <c r="I61" s="55">
        <v>278.29000000000002</v>
      </c>
      <c r="J61" s="244"/>
      <c r="K61" s="244"/>
      <c r="L61" s="244"/>
      <c r="M61" s="244"/>
      <c r="N61" s="244"/>
      <c r="O61" s="244"/>
      <c r="P61" s="245"/>
      <c r="Q61" s="245"/>
      <c r="R61" s="245"/>
      <c r="S61" s="245"/>
      <c r="T61" s="245"/>
    </row>
    <row r="62" spans="1:20" ht="26.25" hidden="1">
      <c r="A62" s="15" t="s">
        <v>115</v>
      </c>
      <c r="B62" s="16" t="s">
        <v>113</v>
      </c>
      <c r="C62" s="12"/>
      <c r="D62" s="12"/>
      <c r="E62" s="12"/>
      <c r="F62" s="12"/>
      <c r="G62" s="12"/>
      <c r="H62" s="12"/>
      <c r="I62" s="55">
        <v>168.7</v>
      </c>
      <c r="J62" s="244"/>
      <c r="K62" s="244"/>
      <c r="L62" s="244"/>
      <c r="M62" s="244"/>
      <c r="N62" s="244"/>
      <c r="O62" s="244"/>
      <c r="P62" s="245"/>
      <c r="Q62" s="245"/>
      <c r="R62" s="245"/>
      <c r="S62" s="245"/>
      <c r="T62" s="245"/>
    </row>
    <row r="63" spans="1:20" ht="26.25" hidden="1">
      <c r="A63" s="15" t="s">
        <v>116</v>
      </c>
      <c r="B63" s="16" t="s">
        <v>113</v>
      </c>
      <c r="C63" s="12"/>
      <c r="D63" s="12"/>
      <c r="E63" s="12"/>
      <c r="F63" s="12"/>
      <c r="G63" s="12"/>
      <c r="H63" s="12"/>
      <c r="I63" s="55">
        <v>202.15</v>
      </c>
      <c r="J63" s="244"/>
      <c r="K63" s="244"/>
      <c r="L63" s="244"/>
      <c r="M63" s="244"/>
      <c r="N63" s="244"/>
      <c r="O63" s="244"/>
      <c r="P63" s="245"/>
      <c r="Q63" s="245"/>
      <c r="R63" s="245"/>
      <c r="S63" s="245"/>
      <c r="T63" s="245"/>
    </row>
    <row r="64" spans="1:20" ht="26.25" hidden="1">
      <c r="A64" s="15" t="s">
        <v>117</v>
      </c>
      <c r="B64" s="16" t="s">
        <v>113</v>
      </c>
      <c r="C64" s="12"/>
      <c r="D64" s="12"/>
      <c r="E64" s="12"/>
      <c r="F64" s="12"/>
      <c r="G64" s="12"/>
      <c r="H64" s="12"/>
      <c r="I64" s="55">
        <v>287.23</v>
      </c>
      <c r="J64" s="244"/>
      <c r="K64" s="244"/>
      <c r="L64" s="244"/>
      <c r="M64" s="244"/>
      <c r="N64" s="244"/>
      <c r="O64" s="244"/>
      <c r="P64" s="245"/>
      <c r="Q64" s="245"/>
      <c r="R64" s="245"/>
      <c r="S64" s="245"/>
      <c r="T64" s="245"/>
    </row>
    <row r="65" spans="1:20" ht="26.25" hidden="1">
      <c r="A65" s="15" t="s">
        <v>118</v>
      </c>
      <c r="B65" s="16" t="s">
        <v>113</v>
      </c>
      <c r="C65" s="12"/>
      <c r="D65" s="12"/>
      <c r="E65" s="12"/>
      <c r="F65" s="12"/>
      <c r="G65" s="12"/>
      <c r="H65" s="12"/>
      <c r="I65" s="55">
        <v>103.31</v>
      </c>
      <c r="J65" s="244"/>
      <c r="K65" s="244"/>
      <c r="L65" s="244"/>
      <c r="M65" s="244"/>
      <c r="N65" s="244"/>
      <c r="O65" s="244"/>
      <c r="P65" s="245"/>
      <c r="Q65" s="245"/>
      <c r="R65" s="245"/>
      <c r="S65" s="245"/>
      <c r="T65" s="245"/>
    </row>
    <row r="66" spans="1:20" ht="26.25" hidden="1">
      <c r="A66" s="15" t="s">
        <v>119</v>
      </c>
      <c r="B66" s="47" t="s">
        <v>79</v>
      </c>
      <c r="C66" s="12"/>
      <c r="D66" s="12"/>
      <c r="E66" s="12"/>
      <c r="F66" s="12"/>
      <c r="G66" s="12"/>
      <c r="H66" s="12"/>
      <c r="I66" s="55">
        <v>9.6999999999999993</v>
      </c>
      <c r="J66" s="244"/>
      <c r="K66" s="244"/>
      <c r="L66" s="244"/>
      <c r="M66" s="244"/>
      <c r="N66" s="244"/>
      <c r="O66" s="244"/>
      <c r="P66" s="245"/>
      <c r="Q66" s="245"/>
      <c r="R66" s="245"/>
      <c r="S66" s="245"/>
      <c r="T66" s="245"/>
    </row>
    <row r="67" spans="1:20" ht="26.25" hidden="1">
      <c r="A67" s="15" t="s">
        <v>120</v>
      </c>
      <c r="B67" s="16" t="s">
        <v>121</v>
      </c>
      <c r="C67" s="12"/>
      <c r="D67" s="12"/>
      <c r="E67" s="12"/>
      <c r="F67" s="12"/>
      <c r="G67" s="12"/>
      <c r="H67" s="12"/>
      <c r="I67" s="55">
        <v>2</v>
      </c>
      <c r="J67" s="244"/>
      <c r="K67" s="244"/>
      <c r="L67" s="244"/>
      <c r="M67" s="244"/>
      <c r="N67" s="244"/>
      <c r="O67" s="244"/>
      <c r="P67" s="245"/>
      <c r="Q67" s="245"/>
      <c r="R67" s="245"/>
      <c r="S67" s="245"/>
      <c r="T67" s="245"/>
    </row>
    <row r="68" spans="1:20" ht="26.25" hidden="1">
      <c r="A68" s="15" t="s">
        <v>122</v>
      </c>
      <c r="B68" s="16" t="s">
        <v>113</v>
      </c>
      <c r="C68" s="12"/>
      <c r="D68" s="12"/>
      <c r="E68" s="12"/>
      <c r="F68" s="12"/>
      <c r="G68" s="12"/>
      <c r="H68" s="12"/>
      <c r="I68" s="55">
        <v>56.7</v>
      </c>
      <c r="J68" s="244"/>
      <c r="K68" s="244"/>
      <c r="L68" s="244"/>
      <c r="M68" s="244"/>
      <c r="N68" s="244"/>
      <c r="O68" s="244"/>
      <c r="P68" s="245"/>
      <c r="Q68" s="245"/>
      <c r="R68" s="245"/>
      <c r="S68" s="245"/>
      <c r="T68" s="245"/>
    </row>
    <row r="69" spans="1:20" ht="31.5" hidden="1" customHeight="1">
      <c r="A69" s="20" t="s">
        <v>329</v>
      </c>
      <c r="B69" s="50"/>
      <c r="C69" s="20"/>
      <c r="D69" s="20"/>
      <c r="E69" s="20"/>
      <c r="F69" s="20"/>
      <c r="G69" s="20"/>
      <c r="H69" s="20"/>
      <c r="I69" s="58"/>
      <c r="J69" s="244"/>
      <c r="K69" s="244"/>
      <c r="L69" s="244"/>
      <c r="M69" s="244"/>
      <c r="N69" s="244"/>
      <c r="O69" s="244"/>
      <c r="P69" s="245"/>
      <c r="Q69" s="245"/>
      <c r="R69" s="245"/>
      <c r="S69" s="245"/>
      <c r="T69" s="245"/>
    </row>
    <row r="70" spans="1:20" ht="26.25" hidden="1">
      <c r="A70" s="15" t="s">
        <v>123</v>
      </c>
      <c r="B70" s="47" t="s">
        <v>124</v>
      </c>
      <c r="C70" s="12"/>
      <c r="D70" s="12"/>
      <c r="E70" s="12"/>
      <c r="F70" s="12"/>
      <c r="G70" s="12"/>
      <c r="H70" s="12"/>
      <c r="I70" s="55">
        <v>64.650000000000006</v>
      </c>
      <c r="J70" s="244"/>
      <c r="K70" s="244"/>
      <c r="L70" s="244"/>
      <c r="M70" s="244"/>
      <c r="N70" s="244"/>
      <c r="O70" s="244"/>
      <c r="P70" s="245"/>
      <c r="Q70" s="245"/>
      <c r="R70" s="245"/>
      <c r="S70" s="245"/>
      <c r="T70" s="245"/>
    </row>
    <row r="71" spans="1:20" ht="26.25" hidden="1">
      <c r="A71" s="15" t="s">
        <v>125</v>
      </c>
      <c r="B71" s="47" t="s">
        <v>124</v>
      </c>
      <c r="C71" s="12"/>
      <c r="D71" s="12"/>
      <c r="E71" s="12"/>
      <c r="F71" s="12"/>
      <c r="G71" s="12"/>
      <c r="H71" s="12"/>
      <c r="I71" s="55">
        <v>287.08999999999997</v>
      </c>
      <c r="J71" s="244"/>
      <c r="K71" s="244"/>
      <c r="L71" s="244"/>
      <c r="M71" s="244"/>
      <c r="N71" s="244"/>
      <c r="O71" s="244"/>
      <c r="P71" s="245"/>
      <c r="Q71" s="245"/>
      <c r="R71" s="245"/>
      <c r="S71" s="245"/>
      <c r="T71" s="245"/>
    </row>
    <row r="72" spans="1:20" ht="26.25" hidden="1">
      <c r="A72" s="15" t="s">
        <v>353</v>
      </c>
      <c r="B72" s="47" t="s">
        <v>124</v>
      </c>
      <c r="C72" s="12"/>
      <c r="D72" s="12"/>
      <c r="E72" s="12"/>
      <c r="F72" s="12"/>
      <c r="G72" s="12"/>
      <c r="H72" s="12"/>
      <c r="I72" s="55">
        <v>504.26</v>
      </c>
      <c r="J72" s="244"/>
      <c r="K72" s="244"/>
      <c r="L72" s="244"/>
      <c r="M72" s="244"/>
      <c r="N72" s="244"/>
      <c r="O72" s="244"/>
      <c r="P72" s="245"/>
      <c r="Q72" s="245"/>
      <c r="R72" s="245"/>
      <c r="S72" s="245"/>
      <c r="T72" s="245"/>
    </row>
    <row r="73" spans="1:20" ht="26.25" hidden="1">
      <c r="A73" s="15" t="s">
        <v>354</v>
      </c>
      <c r="B73" s="47" t="s">
        <v>124</v>
      </c>
      <c r="C73" s="12"/>
      <c r="D73" s="12"/>
      <c r="E73" s="12"/>
      <c r="F73" s="12"/>
      <c r="G73" s="12"/>
      <c r="H73" s="12"/>
      <c r="I73" s="55">
        <v>272.10000000000002</v>
      </c>
      <c r="J73" s="244"/>
      <c r="K73" s="244"/>
      <c r="L73" s="244"/>
      <c r="M73" s="244"/>
      <c r="N73" s="244"/>
      <c r="O73" s="244"/>
      <c r="P73" s="245"/>
      <c r="Q73" s="245"/>
      <c r="R73" s="245"/>
      <c r="S73" s="245"/>
      <c r="T73" s="245"/>
    </row>
    <row r="74" spans="1:20" ht="26.25" hidden="1">
      <c r="A74" s="15" t="s">
        <v>355</v>
      </c>
      <c r="B74" s="47" t="s">
        <v>124</v>
      </c>
      <c r="C74" s="12"/>
      <c r="D74" s="12"/>
      <c r="E74" s="12"/>
      <c r="F74" s="12"/>
      <c r="G74" s="12"/>
      <c r="H74" s="12"/>
      <c r="I74" s="55">
        <v>66.290000000000006</v>
      </c>
      <c r="J74" s="244"/>
      <c r="K74" s="244"/>
      <c r="L74" s="244"/>
      <c r="M74" s="244"/>
      <c r="N74" s="244"/>
      <c r="O74" s="244"/>
      <c r="P74" s="245"/>
      <c r="Q74" s="245"/>
      <c r="R74" s="245"/>
      <c r="S74" s="245"/>
      <c r="T74" s="245"/>
    </row>
    <row r="75" spans="1:20" ht="26.25" hidden="1">
      <c r="A75" s="15" t="s">
        <v>126</v>
      </c>
      <c r="B75" s="47" t="s">
        <v>124</v>
      </c>
      <c r="C75" s="12"/>
      <c r="D75" s="12"/>
      <c r="E75" s="12"/>
      <c r="F75" s="12"/>
      <c r="G75" s="12"/>
      <c r="H75" s="12"/>
      <c r="I75" s="55">
        <v>297.2</v>
      </c>
      <c r="J75" s="244"/>
      <c r="K75" s="244"/>
      <c r="L75" s="244"/>
      <c r="M75" s="244"/>
      <c r="N75" s="244"/>
      <c r="O75" s="244"/>
      <c r="P75" s="245"/>
      <c r="Q75" s="245"/>
      <c r="R75" s="245"/>
      <c r="S75" s="245"/>
      <c r="T75" s="245"/>
    </row>
    <row r="76" spans="1:20" ht="26.25" hidden="1">
      <c r="A76" s="15" t="s">
        <v>127</v>
      </c>
      <c r="B76" s="47" t="s">
        <v>124</v>
      </c>
      <c r="C76" s="12"/>
      <c r="D76" s="12"/>
      <c r="E76" s="12"/>
      <c r="F76" s="12"/>
      <c r="G76" s="12"/>
      <c r="H76" s="12"/>
      <c r="I76" s="55">
        <v>289.60000000000002</v>
      </c>
      <c r="J76" s="244"/>
      <c r="K76" s="244"/>
      <c r="L76" s="244"/>
      <c r="M76" s="244"/>
      <c r="N76" s="244"/>
      <c r="O76" s="244"/>
      <c r="P76" s="245"/>
      <c r="Q76" s="245"/>
      <c r="R76" s="245"/>
      <c r="S76" s="245"/>
      <c r="T76" s="245"/>
    </row>
    <row r="77" spans="1:20" ht="52.5" hidden="1">
      <c r="A77" s="15" t="s">
        <v>128</v>
      </c>
      <c r="B77" s="47" t="s">
        <v>124</v>
      </c>
      <c r="C77" s="12"/>
      <c r="D77" s="12"/>
      <c r="E77" s="12"/>
      <c r="F77" s="12"/>
      <c r="G77" s="12"/>
      <c r="H77" s="12"/>
      <c r="I77" s="55">
        <v>156.07</v>
      </c>
      <c r="J77" s="244"/>
      <c r="K77" s="244"/>
      <c r="L77" s="244"/>
      <c r="M77" s="244"/>
      <c r="N77" s="244"/>
      <c r="O77" s="244"/>
      <c r="P77" s="245"/>
      <c r="Q77" s="245"/>
      <c r="R77" s="245"/>
      <c r="S77" s="245"/>
      <c r="T77" s="245"/>
    </row>
    <row r="78" spans="1:20" ht="26.25" hidden="1">
      <c r="A78" s="15" t="s">
        <v>129</v>
      </c>
      <c r="B78" s="47" t="s">
        <v>124</v>
      </c>
      <c r="C78" s="12"/>
      <c r="D78" s="12"/>
      <c r="E78" s="12"/>
      <c r="F78" s="12"/>
      <c r="G78" s="12"/>
      <c r="H78" s="12"/>
      <c r="I78" s="55">
        <v>1994.26</v>
      </c>
      <c r="J78" s="244"/>
      <c r="K78" s="244"/>
      <c r="L78" s="244"/>
      <c r="M78" s="244"/>
      <c r="N78" s="244"/>
      <c r="O78" s="244"/>
      <c r="P78" s="245"/>
      <c r="Q78" s="245"/>
      <c r="R78" s="245"/>
      <c r="S78" s="245"/>
      <c r="T78" s="245"/>
    </row>
    <row r="79" spans="1:20" ht="26.25" hidden="1">
      <c r="A79" s="15" t="s">
        <v>130</v>
      </c>
      <c r="B79" s="47" t="s">
        <v>124</v>
      </c>
      <c r="C79" s="12"/>
      <c r="D79" s="12"/>
      <c r="E79" s="12"/>
      <c r="F79" s="12"/>
      <c r="G79" s="12"/>
      <c r="H79" s="12"/>
      <c r="I79" s="55">
        <v>481.02</v>
      </c>
      <c r="J79" s="244"/>
      <c r="K79" s="244"/>
      <c r="L79" s="244"/>
      <c r="M79" s="244"/>
      <c r="N79" s="244"/>
      <c r="O79" s="244"/>
      <c r="P79" s="245"/>
      <c r="Q79" s="245"/>
      <c r="R79" s="245"/>
      <c r="S79" s="245"/>
      <c r="T79" s="245"/>
    </row>
    <row r="80" spans="1:20" ht="26.25" hidden="1">
      <c r="A80" s="15" t="s">
        <v>131</v>
      </c>
      <c r="B80" s="47" t="s">
        <v>124</v>
      </c>
      <c r="C80" s="12"/>
      <c r="D80" s="12"/>
      <c r="E80" s="12"/>
      <c r="F80" s="12"/>
      <c r="G80" s="12"/>
      <c r="H80" s="12"/>
      <c r="I80" s="55">
        <v>573.66</v>
      </c>
      <c r="J80" s="244"/>
      <c r="K80" s="244"/>
      <c r="L80" s="244"/>
      <c r="M80" s="244"/>
      <c r="N80" s="244"/>
      <c r="O80" s="244"/>
      <c r="P80" s="245"/>
      <c r="Q80" s="245"/>
      <c r="R80" s="245"/>
      <c r="S80" s="245"/>
      <c r="T80" s="245"/>
    </row>
    <row r="81" spans="1:20" ht="26.25" hidden="1">
      <c r="A81" s="15" t="s">
        <v>132</v>
      </c>
      <c r="B81" s="47" t="s">
        <v>124</v>
      </c>
      <c r="C81" s="12"/>
      <c r="D81" s="12"/>
      <c r="E81" s="12"/>
      <c r="F81" s="12"/>
      <c r="G81" s="12"/>
      <c r="H81" s="12"/>
      <c r="I81" s="55">
        <v>553.55999999999995</v>
      </c>
      <c r="J81" s="244"/>
      <c r="K81" s="244"/>
      <c r="L81" s="244"/>
      <c r="M81" s="244"/>
      <c r="N81" s="244"/>
      <c r="O81" s="244"/>
      <c r="P81" s="245"/>
      <c r="Q81" s="245"/>
      <c r="R81" s="245"/>
      <c r="S81" s="245"/>
      <c r="T81" s="245"/>
    </row>
    <row r="82" spans="1:20" ht="26.25" hidden="1">
      <c r="A82" s="15" t="s">
        <v>133</v>
      </c>
      <c r="B82" s="47" t="s">
        <v>124</v>
      </c>
      <c r="C82" s="12"/>
      <c r="D82" s="12"/>
      <c r="E82" s="12"/>
      <c r="F82" s="12"/>
      <c r="G82" s="12"/>
      <c r="H82" s="12"/>
      <c r="I82" s="55">
        <v>276.02</v>
      </c>
      <c r="J82" s="244"/>
      <c r="K82" s="244"/>
      <c r="L82" s="244"/>
      <c r="M82" s="244"/>
      <c r="N82" s="244"/>
      <c r="O82" s="244"/>
      <c r="P82" s="245"/>
      <c r="Q82" s="245"/>
      <c r="R82" s="245"/>
      <c r="S82" s="245"/>
      <c r="T82" s="245"/>
    </row>
    <row r="83" spans="1:20" ht="26.25" hidden="1">
      <c r="A83" s="15" t="s">
        <v>134</v>
      </c>
      <c r="B83" s="47" t="s">
        <v>124</v>
      </c>
      <c r="C83" s="12"/>
      <c r="D83" s="12"/>
      <c r="E83" s="12"/>
      <c r="F83" s="12"/>
      <c r="G83" s="12"/>
      <c r="H83" s="12"/>
      <c r="I83" s="55">
        <v>139.54</v>
      </c>
      <c r="J83" s="244"/>
      <c r="K83" s="244"/>
      <c r="L83" s="244"/>
      <c r="M83" s="244"/>
      <c r="N83" s="244"/>
      <c r="O83" s="244"/>
      <c r="P83" s="245"/>
      <c r="Q83" s="245"/>
      <c r="R83" s="245"/>
      <c r="S83" s="245"/>
      <c r="T83" s="245"/>
    </row>
    <row r="84" spans="1:20" ht="26.25" hidden="1">
      <c r="A84" s="15" t="s">
        <v>135</v>
      </c>
      <c r="B84" s="47" t="s">
        <v>124</v>
      </c>
      <c r="C84" s="12"/>
      <c r="D84" s="12"/>
      <c r="E84" s="12"/>
      <c r="F84" s="12"/>
      <c r="G84" s="12"/>
      <c r="H84" s="12"/>
      <c r="I84" s="55">
        <v>209.64</v>
      </c>
      <c r="J84" s="244"/>
      <c r="K84" s="244"/>
      <c r="L84" s="244"/>
      <c r="M84" s="244"/>
      <c r="N84" s="244"/>
      <c r="O84" s="244"/>
      <c r="P84" s="245"/>
      <c r="Q84" s="245"/>
      <c r="R84" s="245"/>
      <c r="S84" s="245"/>
      <c r="T84" s="245"/>
    </row>
    <row r="85" spans="1:20" ht="26.25" hidden="1">
      <c r="A85" s="15" t="s">
        <v>136</v>
      </c>
      <c r="B85" s="47" t="s">
        <v>124</v>
      </c>
      <c r="C85" s="12"/>
      <c r="D85" s="12"/>
      <c r="E85" s="12"/>
      <c r="F85" s="12"/>
      <c r="G85" s="12"/>
      <c r="H85" s="12"/>
      <c r="I85" s="55">
        <v>109.09</v>
      </c>
      <c r="J85" s="244"/>
      <c r="K85" s="244"/>
      <c r="L85" s="244"/>
      <c r="M85" s="244"/>
      <c r="N85" s="244"/>
      <c r="O85" s="244"/>
      <c r="P85" s="245"/>
      <c r="Q85" s="245"/>
      <c r="R85" s="245"/>
      <c r="S85" s="245"/>
      <c r="T85" s="245"/>
    </row>
    <row r="86" spans="1:20" ht="26.25" hidden="1">
      <c r="A86" s="15" t="s">
        <v>137</v>
      </c>
      <c r="B86" s="47" t="s">
        <v>124</v>
      </c>
      <c r="C86" s="12"/>
      <c r="D86" s="12"/>
      <c r="E86" s="12"/>
      <c r="F86" s="12"/>
      <c r="G86" s="12"/>
      <c r="H86" s="12"/>
      <c r="I86" s="55">
        <v>141.9</v>
      </c>
      <c r="J86" s="244"/>
      <c r="K86" s="244"/>
      <c r="L86" s="244"/>
      <c r="M86" s="244"/>
      <c r="N86" s="244"/>
      <c r="O86" s="244"/>
      <c r="P86" s="245"/>
      <c r="Q86" s="245"/>
      <c r="R86" s="245"/>
      <c r="S86" s="245"/>
      <c r="T86" s="245"/>
    </row>
    <row r="87" spans="1:20" ht="26.25" hidden="1">
      <c r="A87" s="15" t="s">
        <v>138</v>
      </c>
      <c r="B87" s="47" t="s">
        <v>124</v>
      </c>
      <c r="C87" s="12"/>
      <c r="D87" s="12"/>
      <c r="E87" s="12"/>
      <c r="F87" s="12"/>
      <c r="G87" s="12"/>
      <c r="H87" s="12"/>
      <c r="I87" s="55">
        <v>23.29</v>
      </c>
      <c r="J87" s="244"/>
      <c r="K87" s="244"/>
      <c r="L87" s="244"/>
      <c r="M87" s="244"/>
      <c r="N87" s="244"/>
      <c r="O87" s="244"/>
      <c r="P87" s="245"/>
      <c r="Q87" s="245"/>
      <c r="R87" s="245"/>
      <c r="S87" s="245"/>
      <c r="T87" s="245"/>
    </row>
    <row r="88" spans="1:20" ht="26.25" hidden="1">
      <c r="A88" s="15" t="s">
        <v>139</v>
      </c>
      <c r="B88" s="47" t="s">
        <v>140</v>
      </c>
      <c r="C88" s="12"/>
      <c r="D88" s="12"/>
      <c r="E88" s="12"/>
      <c r="F88" s="12"/>
      <c r="G88" s="12"/>
      <c r="H88" s="12"/>
      <c r="I88" s="55">
        <v>13.6</v>
      </c>
      <c r="J88" s="244"/>
      <c r="K88" s="244"/>
      <c r="L88" s="244"/>
      <c r="M88" s="244"/>
      <c r="N88" s="244"/>
      <c r="O88" s="244"/>
      <c r="P88" s="245"/>
      <c r="Q88" s="245"/>
      <c r="R88" s="245"/>
      <c r="S88" s="245"/>
      <c r="T88" s="245"/>
    </row>
    <row r="89" spans="1:20" ht="52.5" hidden="1">
      <c r="A89" s="15" t="s">
        <v>141</v>
      </c>
      <c r="B89" s="47" t="s">
        <v>124</v>
      </c>
      <c r="C89" s="12"/>
      <c r="D89" s="12"/>
      <c r="E89" s="12"/>
      <c r="F89" s="12"/>
      <c r="G89" s="12"/>
      <c r="H89" s="12"/>
      <c r="I89" s="55">
        <v>73.900000000000006</v>
      </c>
      <c r="J89" s="244"/>
      <c r="K89" s="244"/>
      <c r="L89" s="244"/>
      <c r="M89" s="244"/>
      <c r="N89" s="244"/>
      <c r="O89" s="244"/>
      <c r="P89" s="245"/>
      <c r="Q89" s="245"/>
      <c r="R89" s="245"/>
      <c r="S89" s="245"/>
      <c r="T89" s="245"/>
    </row>
    <row r="90" spans="1:20" ht="58.5" hidden="1" customHeight="1">
      <c r="A90" s="21" t="s">
        <v>142</v>
      </c>
      <c r="B90" s="47"/>
      <c r="C90" s="12"/>
      <c r="D90" s="12"/>
      <c r="E90" s="12"/>
      <c r="F90" s="12"/>
      <c r="G90" s="12"/>
      <c r="H90" s="12"/>
      <c r="I90" s="55"/>
      <c r="J90" s="244"/>
      <c r="K90" s="244"/>
      <c r="L90" s="244"/>
      <c r="M90" s="244"/>
      <c r="N90" s="244"/>
      <c r="O90" s="244"/>
      <c r="P90" s="245"/>
      <c r="Q90" s="245"/>
      <c r="R90" s="245"/>
      <c r="S90" s="245"/>
      <c r="T90" s="245"/>
    </row>
    <row r="91" spans="1:20" ht="26.25" hidden="1">
      <c r="A91" s="15" t="s">
        <v>143</v>
      </c>
      <c r="B91" s="47" t="s">
        <v>124</v>
      </c>
      <c r="C91" s="12"/>
      <c r="D91" s="12"/>
      <c r="E91" s="12"/>
      <c r="F91" s="12"/>
      <c r="G91" s="12"/>
      <c r="H91" s="12"/>
      <c r="I91" s="55">
        <v>133.71</v>
      </c>
      <c r="J91" s="244"/>
      <c r="K91" s="244"/>
      <c r="L91" s="244"/>
      <c r="M91" s="244"/>
      <c r="N91" s="244"/>
      <c r="O91" s="244"/>
      <c r="P91" s="245"/>
      <c r="Q91" s="245"/>
      <c r="R91" s="245"/>
      <c r="S91" s="245"/>
      <c r="T91" s="245"/>
    </row>
    <row r="92" spans="1:20" ht="26.25" hidden="1">
      <c r="A92" s="15" t="s">
        <v>144</v>
      </c>
      <c r="B92" s="47" t="s">
        <v>124</v>
      </c>
      <c r="C92" s="12"/>
      <c r="D92" s="12"/>
      <c r="E92" s="12"/>
      <c r="F92" s="12"/>
      <c r="G92" s="12"/>
      <c r="H92" s="12"/>
      <c r="I92" s="55">
        <v>333.59</v>
      </c>
      <c r="J92" s="244"/>
      <c r="K92" s="244"/>
      <c r="L92" s="244"/>
      <c r="M92" s="244"/>
      <c r="N92" s="244"/>
      <c r="O92" s="244"/>
      <c r="P92" s="245"/>
      <c r="Q92" s="245"/>
      <c r="R92" s="245"/>
      <c r="S92" s="245"/>
      <c r="T92" s="245"/>
    </row>
    <row r="93" spans="1:20" ht="26.25" hidden="1">
      <c r="A93" s="15" t="s">
        <v>145</v>
      </c>
      <c r="B93" s="47" t="s">
        <v>140</v>
      </c>
      <c r="C93" s="12"/>
      <c r="D93" s="12"/>
      <c r="E93" s="12"/>
      <c r="F93" s="12"/>
      <c r="G93" s="12"/>
      <c r="H93" s="12"/>
      <c r="I93" s="55">
        <v>515.20000000000005</v>
      </c>
      <c r="J93" s="244"/>
      <c r="K93" s="244"/>
      <c r="L93" s="244"/>
      <c r="M93" s="244"/>
      <c r="N93" s="244"/>
      <c r="O93" s="244"/>
      <c r="P93" s="245"/>
      <c r="Q93" s="245"/>
      <c r="R93" s="245"/>
      <c r="S93" s="245"/>
      <c r="T93" s="245"/>
    </row>
    <row r="94" spans="1:20" ht="55.5" customHeight="1">
      <c r="A94" s="20" t="s">
        <v>330</v>
      </c>
      <c r="B94" s="47"/>
      <c r="C94" s="12"/>
      <c r="D94" s="12"/>
      <c r="E94" s="12"/>
      <c r="F94" s="12"/>
      <c r="G94" s="12"/>
      <c r="H94" s="12"/>
      <c r="I94" s="55"/>
      <c r="J94" s="244"/>
      <c r="K94" s="244"/>
      <c r="L94" s="244"/>
      <c r="M94" s="244"/>
      <c r="N94" s="244"/>
      <c r="O94" s="244"/>
      <c r="P94" s="245"/>
      <c r="Q94" s="245"/>
      <c r="R94" s="245"/>
      <c r="S94" s="245"/>
      <c r="T94" s="245"/>
    </row>
    <row r="95" spans="1:20" ht="52.5" hidden="1">
      <c r="A95" s="15" t="s">
        <v>146</v>
      </c>
      <c r="B95" s="47" t="s">
        <v>77</v>
      </c>
      <c r="C95" s="12"/>
      <c r="D95" s="12"/>
      <c r="E95" s="12"/>
      <c r="F95" s="12"/>
      <c r="G95" s="12"/>
      <c r="H95" s="12"/>
      <c r="I95" s="55">
        <v>2716.41</v>
      </c>
      <c r="J95" s="244"/>
      <c r="K95" s="244"/>
      <c r="L95" s="244"/>
      <c r="M95" s="244"/>
      <c r="N95" s="244"/>
      <c r="O95" s="244"/>
      <c r="P95" s="245"/>
      <c r="Q95" s="245"/>
      <c r="R95" s="245"/>
      <c r="S95" s="245"/>
      <c r="T95" s="245"/>
    </row>
    <row r="96" spans="1:20" ht="37.5" hidden="1" customHeight="1">
      <c r="A96" s="15" t="s">
        <v>147</v>
      </c>
      <c r="B96" s="47" t="s">
        <v>148</v>
      </c>
      <c r="C96" s="12"/>
      <c r="D96" s="12"/>
      <c r="E96" s="12"/>
      <c r="F96" s="12"/>
      <c r="G96" s="12"/>
      <c r="H96" s="12"/>
      <c r="I96" s="55">
        <v>151.32</v>
      </c>
      <c r="J96" s="244"/>
      <c r="K96" s="244"/>
      <c r="L96" s="244"/>
      <c r="M96" s="244"/>
      <c r="N96" s="244"/>
      <c r="O96" s="244"/>
      <c r="P96" s="245"/>
      <c r="Q96" s="245"/>
      <c r="R96" s="245"/>
      <c r="S96" s="245"/>
      <c r="T96" s="245"/>
    </row>
    <row r="97" spans="1:20" ht="78.75" hidden="1">
      <c r="A97" s="15" t="s">
        <v>149</v>
      </c>
      <c r="B97" s="16" t="s">
        <v>150</v>
      </c>
      <c r="C97" s="12"/>
      <c r="D97" s="12"/>
      <c r="E97" s="12"/>
      <c r="F97" s="12"/>
      <c r="G97" s="12"/>
      <c r="H97" s="12"/>
      <c r="I97" s="55">
        <v>295.82</v>
      </c>
      <c r="J97" s="244"/>
      <c r="K97" s="244"/>
      <c r="L97" s="244"/>
      <c r="M97" s="244"/>
      <c r="N97" s="244"/>
      <c r="O97" s="244"/>
      <c r="P97" s="245"/>
      <c r="Q97" s="245"/>
      <c r="R97" s="245"/>
      <c r="S97" s="245"/>
      <c r="T97" s="245"/>
    </row>
    <row r="98" spans="1:20" ht="52.5" hidden="1">
      <c r="A98" s="15" t="s">
        <v>151</v>
      </c>
      <c r="B98" s="16" t="s">
        <v>77</v>
      </c>
      <c r="C98" s="12"/>
      <c r="D98" s="12"/>
      <c r="E98" s="12"/>
      <c r="F98" s="12"/>
      <c r="G98" s="12"/>
      <c r="H98" s="12"/>
      <c r="I98" s="55">
        <v>649.26</v>
      </c>
      <c r="J98" s="244"/>
      <c r="K98" s="244"/>
      <c r="L98" s="244"/>
      <c r="M98" s="244"/>
      <c r="N98" s="244"/>
      <c r="O98" s="244"/>
      <c r="P98" s="245"/>
      <c r="Q98" s="245"/>
      <c r="R98" s="245"/>
      <c r="S98" s="245"/>
      <c r="T98" s="245"/>
    </row>
    <row r="99" spans="1:20" ht="26.25">
      <c r="A99" s="248" t="s">
        <v>152</v>
      </c>
      <c r="B99" s="249" t="s">
        <v>153</v>
      </c>
      <c r="C99" s="250">
        <v>0</v>
      </c>
      <c r="D99" s="250">
        <v>0</v>
      </c>
      <c r="E99" s="250">
        <v>0</v>
      </c>
      <c r="F99" s="250">
        <v>8000</v>
      </c>
      <c r="G99" s="250">
        <v>38400</v>
      </c>
      <c r="H99" s="250">
        <v>38400</v>
      </c>
      <c r="I99" s="251">
        <v>4.7300000000000004</v>
      </c>
      <c r="J99" s="244">
        <f>C99*I99</f>
        <v>0</v>
      </c>
      <c r="K99" s="244">
        <f>D99*I99</f>
        <v>0</v>
      </c>
      <c r="L99" s="244">
        <f>E99*I99</f>
        <v>0</v>
      </c>
      <c r="M99" s="244">
        <f>F99*I99</f>
        <v>37840</v>
      </c>
      <c r="N99" s="244">
        <f>G99*I99</f>
        <v>181632.00000000003</v>
      </c>
      <c r="O99" s="244">
        <f>H99*I99</f>
        <v>181632.00000000003</v>
      </c>
      <c r="P99" s="245">
        <v>0</v>
      </c>
      <c r="Q99" s="245">
        <v>0</v>
      </c>
      <c r="R99" s="245">
        <v>0</v>
      </c>
      <c r="S99" s="245">
        <f>N99/M99*100</f>
        <v>480.00000000000006</v>
      </c>
      <c r="T99" s="245">
        <f>O99/N99*100</f>
        <v>100</v>
      </c>
    </row>
    <row r="100" spans="1:20" ht="26.25" hidden="1">
      <c r="A100" s="248" t="s">
        <v>154</v>
      </c>
      <c r="B100" s="249" t="s">
        <v>155</v>
      </c>
      <c r="C100" s="250"/>
      <c r="D100" s="250"/>
      <c r="E100" s="250"/>
      <c r="F100" s="250"/>
      <c r="G100" s="250"/>
      <c r="H100" s="250"/>
      <c r="I100" s="251">
        <v>2.1</v>
      </c>
      <c r="J100" s="244"/>
      <c r="K100" s="244"/>
      <c r="L100" s="244"/>
      <c r="M100" s="244"/>
      <c r="N100" s="244"/>
      <c r="O100" s="244"/>
      <c r="P100" s="245"/>
      <c r="Q100" s="245"/>
      <c r="R100" s="245"/>
      <c r="S100" s="245"/>
      <c r="T100" s="245"/>
    </row>
    <row r="101" spans="1:20" ht="26.25" hidden="1">
      <c r="A101" s="248" t="s">
        <v>156</v>
      </c>
      <c r="B101" s="249" t="s">
        <v>298</v>
      </c>
      <c r="C101" s="250"/>
      <c r="D101" s="250"/>
      <c r="E101" s="250"/>
      <c r="F101" s="250"/>
      <c r="G101" s="250"/>
      <c r="H101" s="250"/>
      <c r="I101" s="251">
        <v>7.02</v>
      </c>
      <c r="J101" s="244"/>
      <c r="K101" s="244"/>
      <c r="L101" s="244"/>
      <c r="M101" s="244"/>
      <c r="N101" s="244"/>
      <c r="O101" s="244"/>
      <c r="P101" s="245"/>
      <c r="Q101" s="245"/>
      <c r="R101" s="245"/>
      <c r="S101" s="245"/>
      <c r="T101" s="245"/>
    </row>
    <row r="102" spans="1:20" ht="26.25" hidden="1">
      <c r="A102" s="248" t="s">
        <v>158</v>
      </c>
      <c r="B102" s="249" t="s">
        <v>157</v>
      </c>
      <c r="C102" s="250"/>
      <c r="D102" s="250"/>
      <c r="E102" s="250"/>
      <c r="F102" s="250"/>
      <c r="G102" s="250"/>
      <c r="H102" s="250"/>
      <c r="I102" s="251">
        <v>1021.36</v>
      </c>
      <c r="J102" s="244"/>
      <c r="K102" s="244"/>
      <c r="L102" s="244"/>
      <c r="M102" s="244"/>
      <c r="N102" s="244"/>
      <c r="O102" s="244"/>
      <c r="P102" s="245"/>
      <c r="Q102" s="245"/>
      <c r="R102" s="245"/>
      <c r="S102" s="245"/>
      <c r="T102" s="245"/>
    </row>
    <row r="103" spans="1:20" ht="26.25" hidden="1">
      <c r="A103" s="248" t="s">
        <v>159</v>
      </c>
      <c r="B103" s="249" t="s">
        <v>157</v>
      </c>
      <c r="C103" s="250"/>
      <c r="D103" s="250"/>
      <c r="E103" s="250"/>
      <c r="F103" s="250"/>
      <c r="G103" s="250"/>
      <c r="H103" s="250"/>
      <c r="I103" s="251">
        <v>1960.71</v>
      </c>
      <c r="J103" s="244"/>
      <c r="K103" s="244"/>
      <c r="L103" s="244"/>
      <c r="M103" s="244"/>
      <c r="N103" s="244"/>
      <c r="O103" s="244"/>
      <c r="P103" s="245"/>
      <c r="Q103" s="245"/>
      <c r="R103" s="245"/>
      <c r="S103" s="245"/>
      <c r="T103" s="245"/>
    </row>
    <row r="104" spans="1:20" ht="30" hidden="1" customHeight="1">
      <c r="A104" s="248" t="s">
        <v>160</v>
      </c>
      <c r="B104" s="252" t="s">
        <v>161</v>
      </c>
      <c r="C104" s="250"/>
      <c r="D104" s="250"/>
      <c r="E104" s="250"/>
      <c r="F104" s="250"/>
      <c r="G104" s="250"/>
      <c r="H104" s="250"/>
      <c r="I104" s="251">
        <v>67.790000000000006</v>
      </c>
      <c r="J104" s="244"/>
      <c r="K104" s="244"/>
      <c r="L104" s="244"/>
      <c r="M104" s="244"/>
      <c r="N104" s="244"/>
      <c r="O104" s="244"/>
      <c r="P104" s="245"/>
      <c r="Q104" s="245"/>
      <c r="R104" s="245"/>
      <c r="S104" s="245"/>
      <c r="T104" s="245"/>
    </row>
    <row r="105" spans="1:20" ht="52.5" hidden="1">
      <c r="A105" s="248" t="s">
        <v>162</v>
      </c>
      <c r="B105" s="249" t="s">
        <v>77</v>
      </c>
      <c r="C105" s="250"/>
      <c r="D105" s="250"/>
      <c r="E105" s="250"/>
      <c r="F105" s="250"/>
      <c r="G105" s="250"/>
      <c r="H105" s="250"/>
      <c r="I105" s="251">
        <v>930.81</v>
      </c>
      <c r="J105" s="244"/>
      <c r="K105" s="244"/>
      <c r="L105" s="244"/>
      <c r="M105" s="244"/>
      <c r="N105" s="244"/>
      <c r="O105" s="244"/>
      <c r="P105" s="245"/>
      <c r="Q105" s="245"/>
      <c r="R105" s="245"/>
      <c r="S105" s="245"/>
      <c r="T105" s="245"/>
    </row>
    <row r="106" spans="1:20" ht="54" customHeight="1">
      <c r="A106" s="253" t="s">
        <v>331</v>
      </c>
      <c r="B106" s="252"/>
      <c r="C106" s="250"/>
      <c r="D106" s="250"/>
      <c r="E106" s="250"/>
      <c r="F106" s="250"/>
      <c r="G106" s="250"/>
      <c r="H106" s="250"/>
      <c r="I106" s="251"/>
      <c r="J106" s="244"/>
      <c r="K106" s="244"/>
      <c r="L106" s="244"/>
      <c r="M106" s="244"/>
      <c r="N106" s="244"/>
      <c r="O106" s="244"/>
      <c r="P106" s="245"/>
      <c r="Q106" s="245"/>
      <c r="R106" s="245"/>
      <c r="S106" s="245"/>
      <c r="T106" s="245"/>
    </row>
    <row r="107" spans="1:20" ht="26.25" hidden="1">
      <c r="A107" s="248" t="s">
        <v>163</v>
      </c>
      <c r="B107" s="252" t="s">
        <v>79</v>
      </c>
      <c r="C107" s="250"/>
      <c r="D107" s="250"/>
      <c r="E107" s="250"/>
      <c r="F107" s="250"/>
      <c r="G107" s="250"/>
      <c r="H107" s="250"/>
      <c r="I107" s="251">
        <v>9.4</v>
      </c>
      <c r="J107" s="244"/>
      <c r="K107" s="244"/>
      <c r="L107" s="244"/>
      <c r="M107" s="244"/>
      <c r="N107" s="244"/>
      <c r="O107" s="244"/>
      <c r="P107" s="245"/>
      <c r="Q107" s="245"/>
      <c r="R107" s="245"/>
      <c r="S107" s="245"/>
      <c r="T107" s="245"/>
    </row>
    <row r="108" spans="1:20" ht="26.25" hidden="1">
      <c r="A108" s="248" t="s">
        <v>164</v>
      </c>
      <c r="B108" s="252" t="s">
        <v>79</v>
      </c>
      <c r="C108" s="250"/>
      <c r="D108" s="250"/>
      <c r="E108" s="250"/>
      <c r="F108" s="250"/>
      <c r="G108" s="250"/>
      <c r="H108" s="250"/>
      <c r="I108" s="251">
        <v>5.73</v>
      </c>
      <c r="J108" s="244"/>
      <c r="K108" s="244"/>
      <c r="L108" s="244"/>
      <c r="M108" s="244"/>
      <c r="N108" s="244"/>
      <c r="O108" s="244"/>
      <c r="P108" s="245"/>
      <c r="Q108" s="245"/>
      <c r="R108" s="245"/>
      <c r="S108" s="245"/>
      <c r="T108" s="245"/>
    </row>
    <row r="109" spans="1:20" ht="26.25" hidden="1">
      <c r="A109" s="248" t="s">
        <v>165</v>
      </c>
      <c r="B109" s="252" t="s">
        <v>79</v>
      </c>
      <c r="C109" s="250"/>
      <c r="D109" s="250"/>
      <c r="E109" s="250"/>
      <c r="F109" s="250"/>
      <c r="G109" s="250"/>
      <c r="H109" s="250"/>
      <c r="I109" s="251">
        <v>6.56</v>
      </c>
      <c r="J109" s="244"/>
      <c r="K109" s="244"/>
      <c r="L109" s="244"/>
      <c r="M109" s="244"/>
      <c r="N109" s="244"/>
      <c r="O109" s="244"/>
      <c r="P109" s="245"/>
      <c r="Q109" s="245"/>
      <c r="R109" s="245"/>
      <c r="S109" s="245"/>
      <c r="T109" s="245"/>
    </row>
    <row r="110" spans="1:20" ht="52.5">
      <c r="A110" s="248" t="s">
        <v>166</v>
      </c>
      <c r="B110" s="252" t="s">
        <v>167</v>
      </c>
      <c r="C110" s="250">
        <v>0.2</v>
      </c>
      <c r="D110" s="250">
        <v>0.1</v>
      </c>
      <c r="E110" s="250">
        <v>0.1</v>
      </c>
      <c r="F110" s="250">
        <v>0.1</v>
      </c>
      <c r="G110" s="250">
        <v>0.1</v>
      </c>
      <c r="H110" s="250">
        <v>0.1</v>
      </c>
      <c r="I110" s="251">
        <v>272.37</v>
      </c>
      <c r="J110" s="244">
        <f t="shared" ref="J110:J111" si="0">C110*I110</f>
        <v>54.474000000000004</v>
      </c>
      <c r="K110" s="244">
        <f t="shared" ref="K110:K111" si="1">D110*I110</f>
        <v>27.237000000000002</v>
      </c>
      <c r="L110" s="244">
        <f t="shared" ref="L110:L111" si="2">E110*I110</f>
        <v>27.237000000000002</v>
      </c>
      <c r="M110" s="244">
        <f t="shared" ref="M110:M111" si="3">F110*I110</f>
        <v>27.237000000000002</v>
      </c>
      <c r="N110" s="244">
        <f t="shared" ref="N110:N111" si="4">G110*I110</f>
        <v>27.237000000000002</v>
      </c>
      <c r="O110" s="244">
        <f t="shared" ref="O110:O111" si="5">H110*I110</f>
        <v>27.237000000000002</v>
      </c>
      <c r="P110" s="245">
        <f t="shared" ref="P110:P111" si="6">K110/J110*100</f>
        <v>50</v>
      </c>
      <c r="Q110" s="245">
        <f t="shared" ref="Q110:Q111" si="7">L110/K110*100</f>
        <v>100</v>
      </c>
      <c r="R110" s="245">
        <f t="shared" ref="R110:R111" si="8">M110/L110*100</f>
        <v>100</v>
      </c>
      <c r="S110" s="245">
        <f t="shared" ref="S110:S111" si="9">N110/M110*100</f>
        <v>100</v>
      </c>
      <c r="T110" s="245">
        <f t="shared" ref="T110:T111" si="10">O110/N110*100</f>
        <v>100</v>
      </c>
    </row>
    <row r="111" spans="1:20" ht="26.25">
      <c r="A111" s="248" t="s">
        <v>168</v>
      </c>
      <c r="B111" s="252" t="s">
        <v>167</v>
      </c>
      <c r="C111" s="250">
        <v>1.9</v>
      </c>
      <c r="D111" s="250">
        <v>2</v>
      </c>
      <c r="E111" s="250">
        <v>2</v>
      </c>
      <c r="F111" s="250">
        <v>2</v>
      </c>
      <c r="G111" s="250">
        <v>2.2000000000000002</v>
      </c>
      <c r="H111" s="250">
        <v>2.1</v>
      </c>
      <c r="I111" s="251">
        <v>1574.12</v>
      </c>
      <c r="J111" s="244">
        <f t="shared" si="0"/>
        <v>2990.8279999999995</v>
      </c>
      <c r="K111" s="244">
        <f t="shared" si="1"/>
        <v>3148.24</v>
      </c>
      <c r="L111" s="244">
        <f t="shared" si="2"/>
        <v>3148.24</v>
      </c>
      <c r="M111" s="244">
        <f t="shared" si="3"/>
        <v>3148.24</v>
      </c>
      <c r="N111" s="244">
        <f t="shared" si="4"/>
        <v>3463.0639999999999</v>
      </c>
      <c r="O111" s="244">
        <f t="shared" si="5"/>
        <v>3305.652</v>
      </c>
      <c r="P111" s="245">
        <f t="shared" si="6"/>
        <v>105.26315789473686</v>
      </c>
      <c r="Q111" s="245">
        <f t="shared" si="7"/>
        <v>100</v>
      </c>
      <c r="R111" s="245">
        <f t="shared" si="8"/>
        <v>100</v>
      </c>
      <c r="S111" s="245">
        <f t="shared" si="9"/>
        <v>110.00000000000001</v>
      </c>
      <c r="T111" s="245">
        <f t="shared" si="10"/>
        <v>95.454545454545453</v>
      </c>
    </row>
    <row r="112" spans="1:20" ht="26.25" hidden="1">
      <c r="A112" s="248" t="s">
        <v>169</v>
      </c>
      <c r="B112" s="252" t="s">
        <v>167</v>
      </c>
      <c r="C112" s="250"/>
      <c r="D112" s="250"/>
      <c r="E112" s="250"/>
      <c r="F112" s="250"/>
      <c r="G112" s="250"/>
      <c r="H112" s="250"/>
      <c r="I112" s="251">
        <v>5.99</v>
      </c>
      <c r="J112" s="244"/>
      <c r="K112" s="244"/>
      <c r="L112" s="244"/>
      <c r="M112" s="244"/>
      <c r="N112" s="244"/>
      <c r="O112" s="244"/>
      <c r="P112" s="245"/>
      <c r="Q112" s="245"/>
      <c r="R112" s="245"/>
      <c r="S112" s="245"/>
      <c r="T112" s="245"/>
    </row>
    <row r="113" spans="1:20" ht="52.5" hidden="1" customHeight="1">
      <c r="A113" s="254" t="s">
        <v>332</v>
      </c>
      <c r="B113" s="252"/>
      <c r="C113" s="250"/>
      <c r="D113" s="250"/>
      <c r="E113" s="250"/>
      <c r="F113" s="250"/>
      <c r="G113" s="250"/>
      <c r="H113" s="250"/>
      <c r="I113" s="251"/>
      <c r="J113" s="244"/>
      <c r="K113" s="244"/>
      <c r="L113" s="244"/>
      <c r="M113" s="244"/>
      <c r="N113" s="244"/>
      <c r="O113" s="244"/>
      <c r="P113" s="245"/>
      <c r="Q113" s="245"/>
      <c r="R113" s="245"/>
      <c r="S113" s="245"/>
      <c r="T113" s="245"/>
    </row>
    <row r="114" spans="1:20" ht="26.25" hidden="1">
      <c r="A114" s="248" t="s">
        <v>170</v>
      </c>
      <c r="B114" s="252" t="s">
        <v>65</v>
      </c>
      <c r="C114" s="250"/>
      <c r="D114" s="250"/>
      <c r="E114" s="250"/>
      <c r="F114" s="250"/>
      <c r="G114" s="250"/>
      <c r="H114" s="250"/>
      <c r="I114" s="251">
        <v>4538.7299999999996</v>
      </c>
      <c r="J114" s="244"/>
      <c r="K114" s="244"/>
      <c r="L114" s="244"/>
      <c r="M114" s="244"/>
      <c r="N114" s="244"/>
      <c r="O114" s="244"/>
      <c r="P114" s="245"/>
      <c r="Q114" s="245"/>
      <c r="R114" s="245"/>
      <c r="S114" s="245"/>
      <c r="T114" s="245"/>
    </row>
    <row r="115" spans="1:20" ht="52.5" hidden="1">
      <c r="A115" s="248" t="s">
        <v>171</v>
      </c>
      <c r="B115" s="252" t="s">
        <v>65</v>
      </c>
      <c r="C115" s="250"/>
      <c r="D115" s="250"/>
      <c r="E115" s="250"/>
      <c r="F115" s="250"/>
      <c r="G115" s="250"/>
      <c r="H115" s="250"/>
      <c r="I115" s="251">
        <v>5121.34</v>
      </c>
      <c r="J115" s="244"/>
      <c r="K115" s="244"/>
      <c r="L115" s="244"/>
      <c r="M115" s="244"/>
      <c r="N115" s="244"/>
      <c r="O115" s="244"/>
      <c r="P115" s="245"/>
      <c r="Q115" s="245"/>
      <c r="R115" s="245"/>
      <c r="S115" s="245"/>
      <c r="T115" s="245"/>
    </row>
    <row r="116" spans="1:20" ht="26.25" hidden="1">
      <c r="A116" s="248" t="s">
        <v>172</v>
      </c>
      <c r="B116" s="252" t="s">
        <v>65</v>
      </c>
      <c r="C116" s="250"/>
      <c r="D116" s="250"/>
      <c r="E116" s="250"/>
      <c r="F116" s="250"/>
      <c r="G116" s="250"/>
      <c r="H116" s="250"/>
      <c r="I116" s="251">
        <v>4678.55</v>
      </c>
      <c r="J116" s="244"/>
      <c r="K116" s="244"/>
      <c r="L116" s="244"/>
      <c r="M116" s="244"/>
      <c r="N116" s="244"/>
      <c r="O116" s="244"/>
      <c r="P116" s="245"/>
      <c r="Q116" s="245"/>
      <c r="R116" s="245"/>
      <c r="S116" s="245"/>
      <c r="T116" s="245"/>
    </row>
    <row r="117" spans="1:20" ht="26.25" hidden="1">
      <c r="A117" s="248" t="s">
        <v>173</v>
      </c>
      <c r="B117" s="252" t="s">
        <v>65</v>
      </c>
      <c r="C117" s="250"/>
      <c r="D117" s="250"/>
      <c r="E117" s="250"/>
      <c r="F117" s="250"/>
      <c r="G117" s="250"/>
      <c r="H117" s="250"/>
      <c r="I117" s="251">
        <v>1889.18</v>
      </c>
      <c r="J117" s="244"/>
      <c r="K117" s="244"/>
      <c r="L117" s="244"/>
      <c r="M117" s="244"/>
      <c r="N117" s="244"/>
      <c r="O117" s="244"/>
      <c r="P117" s="245"/>
      <c r="Q117" s="245"/>
      <c r="R117" s="245"/>
      <c r="S117" s="245"/>
      <c r="T117" s="245"/>
    </row>
    <row r="118" spans="1:20" ht="26.25" hidden="1">
      <c r="A118" s="248" t="s">
        <v>174</v>
      </c>
      <c r="B118" s="252" t="s">
        <v>65</v>
      </c>
      <c r="C118" s="250"/>
      <c r="D118" s="250"/>
      <c r="E118" s="250"/>
      <c r="F118" s="250"/>
      <c r="G118" s="250"/>
      <c r="H118" s="250"/>
      <c r="I118" s="251">
        <v>8187.5</v>
      </c>
      <c r="J118" s="244"/>
      <c r="K118" s="244"/>
      <c r="L118" s="244"/>
      <c r="M118" s="244"/>
      <c r="N118" s="244"/>
      <c r="O118" s="244"/>
      <c r="P118" s="245"/>
      <c r="Q118" s="245"/>
      <c r="R118" s="245"/>
      <c r="S118" s="245"/>
      <c r="T118" s="245"/>
    </row>
    <row r="119" spans="1:20" ht="36" hidden="1" customHeight="1">
      <c r="A119" s="253" t="s">
        <v>333</v>
      </c>
      <c r="B119" s="252"/>
      <c r="C119" s="250"/>
      <c r="D119" s="250"/>
      <c r="E119" s="250"/>
      <c r="F119" s="250"/>
      <c r="G119" s="250"/>
      <c r="H119" s="250"/>
      <c r="I119" s="251"/>
      <c r="J119" s="244"/>
      <c r="K119" s="244"/>
      <c r="L119" s="244"/>
      <c r="M119" s="244"/>
      <c r="N119" s="244"/>
      <c r="O119" s="244"/>
      <c r="P119" s="245"/>
      <c r="Q119" s="245"/>
      <c r="R119" s="245"/>
      <c r="S119" s="245"/>
      <c r="T119" s="245"/>
    </row>
    <row r="120" spans="1:20" ht="26.25" hidden="1">
      <c r="A120" s="248" t="s">
        <v>175</v>
      </c>
      <c r="B120" s="252" t="s">
        <v>79</v>
      </c>
      <c r="C120" s="250"/>
      <c r="D120" s="250"/>
      <c r="E120" s="250"/>
      <c r="F120" s="250"/>
      <c r="G120" s="250"/>
      <c r="H120" s="250"/>
      <c r="I120" s="251">
        <v>6.11</v>
      </c>
      <c r="J120" s="244"/>
      <c r="K120" s="244"/>
      <c r="L120" s="244"/>
      <c r="M120" s="244"/>
      <c r="N120" s="244"/>
      <c r="O120" s="244"/>
      <c r="P120" s="245"/>
      <c r="Q120" s="245"/>
      <c r="R120" s="245"/>
      <c r="S120" s="245"/>
      <c r="T120" s="245"/>
    </row>
    <row r="121" spans="1:20" ht="26.25" hidden="1">
      <c r="A121" s="248" t="s">
        <v>176</v>
      </c>
      <c r="B121" s="252" t="s">
        <v>65</v>
      </c>
      <c r="C121" s="250"/>
      <c r="D121" s="250"/>
      <c r="E121" s="250"/>
      <c r="F121" s="250"/>
      <c r="G121" s="250"/>
      <c r="H121" s="250"/>
      <c r="I121" s="251">
        <v>449.55</v>
      </c>
      <c r="J121" s="244"/>
      <c r="K121" s="244"/>
      <c r="L121" s="244"/>
      <c r="M121" s="244"/>
      <c r="N121" s="244"/>
      <c r="O121" s="244"/>
      <c r="P121" s="245"/>
      <c r="Q121" s="245"/>
      <c r="R121" s="245"/>
      <c r="S121" s="245"/>
      <c r="T121" s="245"/>
    </row>
    <row r="122" spans="1:20" ht="26.25" hidden="1">
      <c r="A122" s="248" t="s">
        <v>177</v>
      </c>
      <c r="B122" s="252" t="s">
        <v>79</v>
      </c>
      <c r="C122" s="250"/>
      <c r="D122" s="250"/>
      <c r="E122" s="250"/>
      <c r="F122" s="250"/>
      <c r="G122" s="250"/>
      <c r="H122" s="250"/>
      <c r="I122" s="251">
        <v>1.1000000000000001</v>
      </c>
      <c r="J122" s="244"/>
      <c r="K122" s="244"/>
      <c r="L122" s="244"/>
      <c r="M122" s="244"/>
      <c r="N122" s="244"/>
      <c r="O122" s="244"/>
      <c r="P122" s="245"/>
      <c r="Q122" s="245"/>
      <c r="R122" s="245"/>
      <c r="S122" s="245"/>
      <c r="T122" s="245"/>
    </row>
    <row r="123" spans="1:20" ht="31.5" hidden="1" customHeight="1">
      <c r="A123" s="255" t="s">
        <v>178</v>
      </c>
      <c r="B123" s="252" t="s">
        <v>211</v>
      </c>
      <c r="C123" s="250"/>
      <c r="D123" s="250"/>
      <c r="E123" s="250"/>
      <c r="F123" s="250"/>
      <c r="G123" s="250"/>
      <c r="H123" s="250"/>
      <c r="I123" s="251">
        <v>2735.1</v>
      </c>
      <c r="J123" s="244"/>
      <c r="K123" s="244"/>
      <c r="L123" s="244"/>
      <c r="M123" s="244"/>
      <c r="N123" s="244"/>
      <c r="O123" s="244"/>
      <c r="P123" s="245"/>
      <c r="Q123" s="245"/>
      <c r="R123" s="245"/>
      <c r="S123" s="245"/>
      <c r="T123" s="245"/>
    </row>
    <row r="124" spans="1:20" ht="26.25" hidden="1">
      <c r="A124" s="248" t="s">
        <v>179</v>
      </c>
      <c r="B124" s="252" t="s">
        <v>79</v>
      </c>
      <c r="C124" s="250"/>
      <c r="D124" s="250"/>
      <c r="E124" s="250"/>
      <c r="F124" s="250"/>
      <c r="G124" s="250"/>
      <c r="H124" s="250"/>
      <c r="I124" s="251">
        <v>6.42</v>
      </c>
      <c r="J124" s="244"/>
      <c r="K124" s="244"/>
      <c r="L124" s="244"/>
      <c r="M124" s="244"/>
      <c r="N124" s="244"/>
      <c r="O124" s="244"/>
      <c r="P124" s="245"/>
      <c r="Q124" s="245"/>
      <c r="R124" s="245"/>
      <c r="S124" s="245"/>
      <c r="T124" s="245"/>
    </row>
    <row r="125" spans="1:20" ht="26.25" hidden="1">
      <c r="A125" s="248" t="s">
        <v>180</v>
      </c>
      <c r="B125" s="249" t="s">
        <v>181</v>
      </c>
      <c r="C125" s="250"/>
      <c r="D125" s="250"/>
      <c r="E125" s="250"/>
      <c r="F125" s="250"/>
      <c r="G125" s="250"/>
      <c r="H125" s="250"/>
      <c r="I125" s="251">
        <v>245.97</v>
      </c>
      <c r="J125" s="244"/>
      <c r="K125" s="244"/>
      <c r="L125" s="244"/>
      <c r="M125" s="244"/>
      <c r="N125" s="244"/>
      <c r="O125" s="244"/>
      <c r="P125" s="245"/>
      <c r="Q125" s="245"/>
      <c r="R125" s="245"/>
      <c r="S125" s="245"/>
      <c r="T125" s="245"/>
    </row>
    <row r="126" spans="1:20" ht="26.25" hidden="1">
      <c r="A126" s="248" t="s">
        <v>182</v>
      </c>
      <c r="B126" s="252" t="s">
        <v>79</v>
      </c>
      <c r="C126" s="250"/>
      <c r="D126" s="250"/>
      <c r="E126" s="250"/>
      <c r="F126" s="250"/>
      <c r="G126" s="250"/>
      <c r="H126" s="250"/>
      <c r="I126" s="251">
        <v>9.08</v>
      </c>
      <c r="J126" s="244"/>
      <c r="K126" s="244"/>
      <c r="L126" s="244"/>
      <c r="M126" s="244"/>
      <c r="N126" s="244"/>
      <c r="O126" s="244"/>
      <c r="P126" s="245"/>
      <c r="Q126" s="245"/>
      <c r="R126" s="245"/>
      <c r="S126" s="245"/>
      <c r="T126" s="245"/>
    </row>
    <row r="127" spans="1:20" ht="26.25" hidden="1">
      <c r="A127" s="248" t="s">
        <v>183</v>
      </c>
      <c r="B127" s="252" t="s">
        <v>79</v>
      </c>
      <c r="C127" s="250"/>
      <c r="D127" s="250"/>
      <c r="E127" s="250"/>
      <c r="F127" s="250"/>
      <c r="G127" s="250"/>
      <c r="H127" s="250"/>
      <c r="I127" s="251">
        <v>9.3000000000000007</v>
      </c>
      <c r="J127" s="244"/>
      <c r="K127" s="244"/>
      <c r="L127" s="244"/>
      <c r="M127" s="244"/>
      <c r="N127" s="244"/>
      <c r="O127" s="244"/>
      <c r="P127" s="245"/>
      <c r="Q127" s="245"/>
      <c r="R127" s="245"/>
      <c r="S127" s="245"/>
      <c r="T127" s="245"/>
    </row>
    <row r="128" spans="1:20" ht="26.25" hidden="1">
      <c r="A128" s="248" t="s">
        <v>184</v>
      </c>
      <c r="B128" s="252" t="s">
        <v>79</v>
      </c>
      <c r="C128" s="250"/>
      <c r="D128" s="250"/>
      <c r="E128" s="250"/>
      <c r="F128" s="250"/>
      <c r="G128" s="250"/>
      <c r="H128" s="250"/>
      <c r="I128" s="251">
        <v>5.68</v>
      </c>
      <c r="J128" s="244"/>
      <c r="K128" s="244"/>
      <c r="L128" s="244"/>
      <c r="M128" s="244"/>
      <c r="N128" s="244"/>
      <c r="O128" s="244"/>
      <c r="P128" s="245"/>
      <c r="Q128" s="245"/>
      <c r="R128" s="245"/>
      <c r="S128" s="245"/>
      <c r="T128" s="245"/>
    </row>
    <row r="129" spans="1:20" ht="26.25" hidden="1">
      <c r="A129" s="248" t="s">
        <v>185</v>
      </c>
      <c r="B129" s="252" t="s">
        <v>79</v>
      </c>
      <c r="C129" s="250"/>
      <c r="D129" s="250"/>
      <c r="E129" s="250"/>
      <c r="F129" s="250"/>
      <c r="G129" s="250"/>
      <c r="H129" s="250"/>
      <c r="I129" s="251">
        <v>14.63</v>
      </c>
      <c r="J129" s="244"/>
      <c r="K129" s="244"/>
      <c r="L129" s="244"/>
      <c r="M129" s="244"/>
      <c r="N129" s="244"/>
      <c r="O129" s="244"/>
      <c r="P129" s="245"/>
      <c r="Q129" s="245"/>
      <c r="R129" s="245"/>
      <c r="S129" s="245"/>
      <c r="T129" s="245"/>
    </row>
    <row r="130" spans="1:20" ht="26.25" hidden="1">
      <c r="A130" s="248" t="s">
        <v>186</v>
      </c>
      <c r="B130" s="252" t="s">
        <v>79</v>
      </c>
      <c r="C130" s="250"/>
      <c r="D130" s="250"/>
      <c r="E130" s="250"/>
      <c r="F130" s="250"/>
      <c r="G130" s="250"/>
      <c r="H130" s="250"/>
      <c r="I130" s="251">
        <v>4.9400000000000004</v>
      </c>
      <c r="J130" s="244"/>
      <c r="K130" s="244"/>
      <c r="L130" s="244"/>
      <c r="M130" s="244"/>
      <c r="N130" s="244"/>
      <c r="O130" s="244"/>
      <c r="P130" s="245"/>
      <c r="Q130" s="245"/>
      <c r="R130" s="245"/>
      <c r="S130" s="245"/>
      <c r="T130" s="245"/>
    </row>
    <row r="131" spans="1:20" ht="52.5" hidden="1">
      <c r="A131" s="248" t="s">
        <v>187</v>
      </c>
      <c r="B131" s="252" t="s">
        <v>79</v>
      </c>
      <c r="C131" s="250"/>
      <c r="D131" s="250"/>
      <c r="E131" s="250"/>
      <c r="F131" s="250"/>
      <c r="G131" s="250"/>
      <c r="H131" s="250"/>
      <c r="I131" s="251">
        <v>2.99</v>
      </c>
      <c r="J131" s="244"/>
      <c r="K131" s="244"/>
      <c r="L131" s="244"/>
      <c r="M131" s="244"/>
      <c r="N131" s="244"/>
      <c r="O131" s="244"/>
      <c r="P131" s="245"/>
      <c r="Q131" s="245"/>
      <c r="R131" s="245"/>
      <c r="S131" s="245"/>
      <c r="T131" s="245"/>
    </row>
    <row r="132" spans="1:20" ht="26.25" hidden="1">
      <c r="A132" s="248" t="s">
        <v>188</v>
      </c>
      <c r="B132" s="252" t="s">
        <v>79</v>
      </c>
      <c r="C132" s="250"/>
      <c r="D132" s="250"/>
      <c r="E132" s="250"/>
      <c r="F132" s="250"/>
      <c r="G132" s="250"/>
      <c r="H132" s="250"/>
      <c r="I132" s="251">
        <v>6.24</v>
      </c>
      <c r="J132" s="244"/>
      <c r="K132" s="244"/>
      <c r="L132" s="244"/>
      <c r="M132" s="244"/>
      <c r="N132" s="244"/>
      <c r="O132" s="244"/>
      <c r="P132" s="245"/>
      <c r="Q132" s="245"/>
      <c r="R132" s="245"/>
      <c r="S132" s="245"/>
      <c r="T132" s="245"/>
    </row>
    <row r="133" spans="1:20" ht="26.25" hidden="1">
      <c r="A133" s="248" t="s">
        <v>189</v>
      </c>
      <c r="B133" s="252" t="s">
        <v>79</v>
      </c>
      <c r="C133" s="250"/>
      <c r="D133" s="250"/>
      <c r="E133" s="250"/>
      <c r="F133" s="250"/>
      <c r="G133" s="250"/>
      <c r="H133" s="250"/>
      <c r="I133" s="251">
        <v>2.1</v>
      </c>
      <c r="J133" s="244"/>
      <c r="K133" s="244"/>
      <c r="L133" s="244"/>
      <c r="M133" s="244"/>
      <c r="N133" s="244"/>
      <c r="O133" s="244"/>
      <c r="P133" s="245"/>
      <c r="Q133" s="245"/>
      <c r="R133" s="245"/>
      <c r="S133" s="245"/>
      <c r="T133" s="245"/>
    </row>
    <row r="134" spans="1:20" ht="52.5" hidden="1">
      <c r="A134" s="248" t="s">
        <v>190</v>
      </c>
      <c r="B134" s="252" t="s">
        <v>65</v>
      </c>
      <c r="C134" s="250"/>
      <c r="D134" s="250"/>
      <c r="E134" s="250"/>
      <c r="F134" s="250"/>
      <c r="G134" s="250"/>
      <c r="H134" s="250"/>
      <c r="I134" s="251">
        <v>4006.98</v>
      </c>
      <c r="J134" s="244"/>
      <c r="K134" s="244"/>
      <c r="L134" s="244"/>
      <c r="M134" s="244"/>
      <c r="N134" s="244"/>
      <c r="O134" s="244"/>
      <c r="P134" s="245"/>
      <c r="Q134" s="245"/>
      <c r="R134" s="245"/>
      <c r="S134" s="245"/>
      <c r="T134" s="245"/>
    </row>
    <row r="135" spans="1:20" ht="26.25" hidden="1">
      <c r="A135" s="248" t="s">
        <v>191</v>
      </c>
      <c r="B135" s="252" t="s">
        <v>79</v>
      </c>
      <c r="C135" s="250"/>
      <c r="D135" s="250"/>
      <c r="E135" s="250"/>
      <c r="F135" s="250"/>
      <c r="G135" s="250"/>
      <c r="H135" s="250"/>
      <c r="I135" s="251">
        <v>15.83</v>
      </c>
      <c r="J135" s="244"/>
      <c r="K135" s="244"/>
      <c r="L135" s="244"/>
      <c r="M135" s="244"/>
      <c r="N135" s="244"/>
      <c r="O135" s="244"/>
      <c r="P135" s="245"/>
      <c r="Q135" s="245"/>
      <c r="R135" s="245"/>
      <c r="S135" s="245"/>
      <c r="T135" s="245"/>
    </row>
    <row r="136" spans="1:20" ht="26.25" hidden="1">
      <c r="A136" s="248" t="s">
        <v>192</v>
      </c>
      <c r="B136" s="252" t="s">
        <v>79</v>
      </c>
      <c r="C136" s="250"/>
      <c r="D136" s="250"/>
      <c r="E136" s="250"/>
      <c r="F136" s="250"/>
      <c r="G136" s="250"/>
      <c r="H136" s="250"/>
      <c r="I136" s="251">
        <v>21.78</v>
      </c>
      <c r="J136" s="244"/>
      <c r="K136" s="244"/>
      <c r="L136" s="244"/>
      <c r="M136" s="244"/>
      <c r="N136" s="244"/>
      <c r="O136" s="244"/>
      <c r="P136" s="245"/>
      <c r="Q136" s="245"/>
      <c r="R136" s="245"/>
      <c r="S136" s="245"/>
      <c r="T136" s="245"/>
    </row>
    <row r="137" spans="1:20" ht="52.5" hidden="1">
      <c r="A137" s="248" t="s">
        <v>193</v>
      </c>
      <c r="B137" s="252" t="s">
        <v>79</v>
      </c>
      <c r="C137" s="250"/>
      <c r="D137" s="250"/>
      <c r="E137" s="250"/>
      <c r="F137" s="250"/>
      <c r="G137" s="250"/>
      <c r="H137" s="250"/>
      <c r="I137" s="251">
        <v>16.7</v>
      </c>
      <c r="J137" s="244"/>
      <c r="K137" s="244"/>
      <c r="L137" s="244"/>
      <c r="M137" s="244"/>
      <c r="N137" s="244"/>
      <c r="O137" s="244"/>
      <c r="P137" s="245"/>
      <c r="Q137" s="245"/>
      <c r="R137" s="245"/>
      <c r="S137" s="245"/>
      <c r="T137" s="245"/>
    </row>
    <row r="138" spans="1:20" ht="26.25" hidden="1">
      <c r="A138" s="248" t="s">
        <v>194</v>
      </c>
      <c r="B138" s="252" t="s">
        <v>79</v>
      </c>
      <c r="C138" s="250"/>
      <c r="D138" s="250"/>
      <c r="E138" s="250"/>
      <c r="F138" s="250"/>
      <c r="G138" s="250"/>
      <c r="H138" s="250"/>
      <c r="I138" s="251">
        <v>16.809999999999999</v>
      </c>
      <c r="J138" s="244"/>
      <c r="K138" s="244"/>
      <c r="L138" s="244"/>
      <c r="M138" s="244"/>
      <c r="N138" s="244"/>
      <c r="O138" s="244"/>
      <c r="P138" s="245"/>
      <c r="Q138" s="245"/>
      <c r="R138" s="245"/>
      <c r="S138" s="245"/>
      <c r="T138" s="245"/>
    </row>
    <row r="139" spans="1:20" ht="52.5" hidden="1">
      <c r="A139" s="248" t="s">
        <v>195</v>
      </c>
      <c r="B139" s="252" t="s">
        <v>79</v>
      </c>
      <c r="C139" s="250"/>
      <c r="D139" s="250"/>
      <c r="E139" s="250"/>
      <c r="F139" s="250"/>
      <c r="G139" s="250"/>
      <c r="H139" s="250"/>
      <c r="I139" s="251">
        <v>16.2</v>
      </c>
      <c r="J139" s="244"/>
      <c r="K139" s="244"/>
      <c r="L139" s="244"/>
      <c r="M139" s="244"/>
      <c r="N139" s="244"/>
      <c r="O139" s="244"/>
      <c r="P139" s="245"/>
      <c r="Q139" s="245"/>
      <c r="R139" s="245"/>
      <c r="S139" s="245"/>
      <c r="T139" s="245"/>
    </row>
    <row r="140" spans="1:20" ht="26.25" hidden="1">
      <c r="A140" s="248" t="s">
        <v>196</v>
      </c>
      <c r="B140" s="249" t="s">
        <v>197</v>
      </c>
      <c r="C140" s="250"/>
      <c r="D140" s="250"/>
      <c r="E140" s="250"/>
      <c r="F140" s="250"/>
      <c r="G140" s="250"/>
      <c r="H140" s="250"/>
      <c r="I140" s="251">
        <v>3.95</v>
      </c>
      <c r="J140" s="244"/>
      <c r="K140" s="244"/>
      <c r="L140" s="244"/>
      <c r="M140" s="244"/>
      <c r="N140" s="244"/>
      <c r="O140" s="244"/>
      <c r="P140" s="245"/>
      <c r="Q140" s="245"/>
      <c r="R140" s="245"/>
      <c r="S140" s="245"/>
      <c r="T140" s="245"/>
    </row>
    <row r="141" spans="1:20" ht="52.5" hidden="1">
      <c r="A141" s="248" t="s">
        <v>198</v>
      </c>
      <c r="B141" s="249" t="s">
        <v>197</v>
      </c>
      <c r="C141" s="250"/>
      <c r="D141" s="250"/>
      <c r="E141" s="250"/>
      <c r="F141" s="250"/>
      <c r="G141" s="250"/>
      <c r="H141" s="250"/>
      <c r="I141" s="251">
        <v>1.45</v>
      </c>
      <c r="J141" s="244"/>
      <c r="K141" s="244"/>
      <c r="L141" s="244"/>
      <c r="M141" s="244"/>
      <c r="N141" s="244"/>
      <c r="O141" s="244"/>
      <c r="P141" s="245"/>
      <c r="Q141" s="245"/>
      <c r="R141" s="245"/>
      <c r="S141" s="245"/>
      <c r="T141" s="245"/>
    </row>
    <row r="142" spans="1:20" ht="26.25" hidden="1">
      <c r="A142" s="248" t="s">
        <v>199</v>
      </c>
      <c r="B142" s="252" t="s">
        <v>79</v>
      </c>
      <c r="C142" s="250"/>
      <c r="D142" s="250"/>
      <c r="E142" s="250"/>
      <c r="F142" s="250"/>
      <c r="G142" s="250"/>
      <c r="H142" s="250"/>
      <c r="I142" s="251">
        <v>14.12</v>
      </c>
      <c r="J142" s="244"/>
      <c r="K142" s="244"/>
      <c r="L142" s="244"/>
      <c r="M142" s="244"/>
      <c r="N142" s="244"/>
      <c r="O142" s="244"/>
      <c r="P142" s="245"/>
      <c r="Q142" s="245"/>
      <c r="R142" s="245"/>
      <c r="S142" s="245"/>
      <c r="T142" s="245"/>
    </row>
    <row r="143" spans="1:20" ht="52.5" hidden="1">
      <c r="A143" s="248" t="s">
        <v>200</v>
      </c>
      <c r="B143" s="252" t="s">
        <v>79</v>
      </c>
      <c r="C143" s="250"/>
      <c r="D143" s="250"/>
      <c r="E143" s="250"/>
      <c r="F143" s="250"/>
      <c r="G143" s="250"/>
      <c r="H143" s="250"/>
      <c r="I143" s="251">
        <v>4.37</v>
      </c>
      <c r="J143" s="244"/>
      <c r="K143" s="244"/>
      <c r="L143" s="244"/>
      <c r="M143" s="244"/>
      <c r="N143" s="244"/>
      <c r="O143" s="244"/>
      <c r="P143" s="245"/>
      <c r="Q143" s="245"/>
      <c r="R143" s="245"/>
      <c r="S143" s="245"/>
      <c r="T143" s="245"/>
    </row>
    <row r="144" spans="1:20" ht="26.25" hidden="1">
      <c r="A144" s="248" t="s">
        <v>201</v>
      </c>
      <c r="B144" s="252" t="s">
        <v>79</v>
      </c>
      <c r="C144" s="250"/>
      <c r="D144" s="250"/>
      <c r="E144" s="250"/>
      <c r="F144" s="250"/>
      <c r="G144" s="250"/>
      <c r="H144" s="250"/>
      <c r="I144" s="251">
        <v>10.25</v>
      </c>
      <c r="J144" s="244"/>
      <c r="K144" s="244"/>
      <c r="L144" s="244"/>
      <c r="M144" s="244"/>
      <c r="N144" s="244"/>
      <c r="O144" s="244"/>
      <c r="P144" s="245"/>
      <c r="Q144" s="245"/>
      <c r="R144" s="245"/>
      <c r="S144" s="245"/>
      <c r="T144" s="245"/>
    </row>
    <row r="145" spans="1:20" ht="26.25" hidden="1">
      <c r="A145" s="248" t="s">
        <v>202</v>
      </c>
      <c r="B145" s="252" t="s">
        <v>124</v>
      </c>
      <c r="C145" s="250"/>
      <c r="D145" s="250"/>
      <c r="E145" s="250"/>
      <c r="F145" s="250"/>
      <c r="G145" s="250"/>
      <c r="H145" s="250"/>
      <c r="I145" s="251">
        <v>9.51</v>
      </c>
      <c r="J145" s="244"/>
      <c r="K145" s="244"/>
      <c r="L145" s="244"/>
      <c r="M145" s="244"/>
      <c r="N145" s="244"/>
      <c r="O145" s="244"/>
      <c r="P145" s="245"/>
      <c r="Q145" s="245"/>
      <c r="R145" s="245"/>
      <c r="S145" s="245"/>
      <c r="T145" s="245"/>
    </row>
    <row r="146" spans="1:20" ht="57.75" hidden="1" customHeight="1">
      <c r="A146" s="254" t="s">
        <v>334</v>
      </c>
      <c r="B146" s="256"/>
      <c r="C146" s="257"/>
      <c r="D146" s="257"/>
      <c r="E146" s="257"/>
      <c r="F146" s="257"/>
      <c r="G146" s="257"/>
      <c r="H146" s="257"/>
      <c r="I146" s="251"/>
      <c r="J146" s="244"/>
      <c r="K146" s="244"/>
      <c r="L146" s="244"/>
      <c r="M146" s="244"/>
      <c r="N146" s="244"/>
      <c r="O146" s="244"/>
      <c r="P146" s="245"/>
      <c r="Q146" s="245"/>
      <c r="R146" s="245"/>
      <c r="S146" s="245"/>
      <c r="T146" s="245"/>
    </row>
    <row r="147" spans="1:20" ht="26.25" hidden="1">
      <c r="A147" s="248" t="s">
        <v>203</v>
      </c>
      <c r="B147" s="252" t="s">
        <v>79</v>
      </c>
      <c r="C147" s="250"/>
      <c r="D147" s="250"/>
      <c r="E147" s="250"/>
      <c r="F147" s="250"/>
      <c r="G147" s="250"/>
      <c r="H147" s="250"/>
      <c r="I147" s="251">
        <v>24.28</v>
      </c>
      <c r="J147" s="244"/>
      <c r="K147" s="244"/>
      <c r="L147" s="244"/>
      <c r="M147" s="244"/>
      <c r="N147" s="244"/>
      <c r="O147" s="244"/>
      <c r="P147" s="245"/>
      <c r="Q147" s="245"/>
      <c r="R147" s="245"/>
      <c r="S147" s="245"/>
      <c r="T147" s="245"/>
    </row>
    <row r="148" spans="1:20" ht="26.25" hidden="1">
      <c r="A148" s="248" t="s">
        <v>204</v>
      </c>
      <c r="B148" s="252" t="s">
        <v>79</v>
      </c>
      <c r="C148" s="250"/>
      <c r="D148" s="250"/>
      <c r="E148" s="250"/>
      <c r="F148" s="250"/>
      <c r="G148" s="250"/>
      <c r="H148" s="250"/>
      <c r="I148" s="251">
        <v>20.28</v>
      </c>
      <c r="J148" s="244"/>
      <c r="K148" s="244"/>
      <c r="L148" s="244"/>
      <c r="M148" s="244"/>
      <c r="N148" s="244"/>
      <c r="O148" s="244"/>
      <c r="P148" s="245"/>
      <c r="Q148" s="245"/>
      <c r="R148" s="245"/>
      <c r="S148" s="245"/>
      <c r="T148" s="245"/>
    </row>
    <row r="149" spans="1:20" ht="52.5" hidden="1" customHeight="1">
      <c r="A149" s="253" t="s">
        <v>335</v>
      </c>
      <c r="B149" s="252"/>
      <c r="C149" s="250"/>
      <c r="D149" s="250"/>
      <c r="E149" s="250"/>
      <c r="F149" s="250"/>
      <c r="G149" s="250"/>
      <c r="H149" s="250"/>
      <c r="I149" s="251"/>
      <c r="J149" s="244"/>
      <c r="K149" s="244"/>
      <c r="L149" s="244"/>
      <c r="M149" s="244"/>
      <c r="N149" s="244"/>
      <c r="O149" s="244"/>
      <c r="P149" s="245"/>
      <c r="Q149" s="245"/>
      <c r="R149" s="245"/>
      <c r="S149" s="245"/>
      <c r="T149" s="245"/>
    </row>
    <row r="150" spans="1:20" ht="52.5" hidden="1">
      <c r="A150" s="248" t="s">
        <v>205</v>
      </c>
      <c r="B150" s="249" t="s">
        <v>77</v>
      </c>
      <c r="C150" s="250"/>
      <c r="D150" s="250"/>
      <c r="E150" s="250"/>
      <c r="F150" s="250"/>
      <c r="G150" s="250"/>
      <c r="H150" s="250"/>
      <c r="I150" s="251">
        <v>694.09</v>
      </c>
      <c r="J150" s="244"/>
      <c r="K150" s="244"/>
      <c r="L150" s="244"/>
      <c r="M150" s="244"/>
      <c r="N150" s="244"/>
      <c r="O150" s="244"/>
      <c r="P150" s="245"/>
      <c r="Q150" s="245"/>
      <c r="R150" s="245"/>
      <c r="S150" s="245"/>
      <c r="T150" s="245"/>
    </row>
    <row r="151" spans="1:20" ht="26.25" hidden="1">
      <c r="A151" s="258" t="s">
        <v>25</v>
      </c>
      <c r="B151" s="252" t="s">
        <v>148</v>
      </c>
      <c r="C151" s="250"/>
      <c r="D151" s="250"/>
      <c r="E151" s="250"/>
      <c r="F151" s="250"/>
      <c r="G151" s="250"/>
      <c r="H151" s="250"/>
      <c r="I151" s="251">
        <v>5.87</v>
      </c>
      <c r="J151" s="244"/>
      <c r="K151" s="244"/>
      <c r="L151" s="244"/>
      <c r="M151" s="244"/>
      <c r="N151" s="244"/>
      <c r="O151" s="244"/>
      <c r="P151" s="245"/>
      <c r="Q151" s="245"/>
      <c r="R151" s="245"/>
      <c r="S151" s="245"/>
      <c r="T151" s="245"/>
    </row>
    <row r="152" spans="1:20" ht="52.5" hidden="1">
      <c r="A152" s="248" t="s">
        <v>206</v>
      </c>
      <c r="B152" s="252" t="s">
        <v>148</v>
      </c>
      <c r="C152" s="250"/>
      <c r="D152" s="250"/>
      <c r="E152" s="250"/>
      <c r="F152" s="250"/>
      <c r="G152" s="250"/>
      <c r="H152" s="250"/>
      <c r="I152" s="251">
        <v>191.85</v>
      </c>
      <c r="J152" s="244"/>
      <c r="K152" s="244"/>
      <c r="L152" s="244"/>
      <c r="M152" s="244"/>
      <c r="N152" s="244"/>
      <c r="O152" s="244"/>
      <c r="P152" s="245"/>
      <c r="Q152" s="245"/>
      <c r="R152" s="245"/>
      <c r="S152" s="245"/>
      <c r="T152" s="245"/>
    </row>
    <row r="153" spans="1:20" ht="52.5" hidden="1">
      <c r="A153" s="248" t="s">
        <v>207</v>
      </c>
      <c r="B153" s="249" t="s">
        <v>157</v>
      </c>
      <c r="C153" s="250"/>
      <c r="D153" s="250"/>
      <c r="E153" s="250"/>
      <c r="F153" s="250"/>
      <c r="G153" s="250"/>
      <c r="H153" s="250"/>
      <c r="I153" s="251">
        <v>74.27</v>
      </c>
      <c r="J153" s="244"/>
      <c r="K153" s="244"/>
      <c r="L153" s="244"/>
      <c r="M153" s="244"/>
      <c r="N153" s="244"/>
      <c r="O153" s="244"/>
      <c r="P153" s="245"/>
      <c r="Q153" s="245"/>
      <c r="R153" s="245"/>
      <c r="S153" s="245"/>
      <c r="T153" s="245"/>
    </row>
    <row r="154" spans="1:20" ht="30" hidden="1" customHeight="1">
      <c r="A154" s="248" t="s">
        <v>208</v>
      </c>
      <c r="B154" s="249" t="s">
        <v>209</v>
      </c>
      <c r="C154" s="250"/>
      <c r="D154" s="250"/>
      <c r="E154" s="250"/>
      <c r="F154" s="250"/>
      <c r="G154" s="250"/>
      <c r="H154" s="250"/>
      <c r="I154" s="251">
        <v>1950.2</v>
      </c>
      <c r="J154" s="244"/>
      <c r="K154" s="244"/>
      <c r="L154" s="244"/>
      <c r="M154" s="244"/>
      <c r="N154" s="244"/>
      <c r="O154" s="244"/>
      <c r="P154" s="245"/>
      <c r="Q154" s="245"/>
      <c r="R154" s="245"/>
      <c r="S154" s="245"/>
      <c r="T154" s="245"/>
    </row>
    <row r="155" spans="1:20" ht="26.25" hidden="1">
      <c r="A155" s="248" t="s">
        <v>210</v>
      </c>
      <c r="B155" s="252" t="s">
        <v>211</v>
      </c>
      <c r="C155" s="250"/>
      <c r="D155" s="250"/>
      <c r="E155" s="250"/>
      <c r="F155" s="250"/>
      <c r="G155" s="250"/>
      <c r="H155" s="250"/>
      <c r="I155" s="251">
        <v>748.77</v>
      </c>
      <c r="J155" s="244"/>
      <c r="K155" s="244"/>
      <c r="L155" s="244"/>
      <c r="M155" s="244"/>
      <c r="N155" s="244"/>
      <c r="O155" s="244"/>
      <c r="P155" s="245"/>
      <c r="Q155" s="245"/>
      <c r="R155" s="245"/>
      <c r="S155" s="245"/>
      <c r="T155" s="245"/>
    </row>
    <row r="156" spans="1:20" ht="52.5" hidden="1">
      <c r="A156" s="248" t="s">
        <v>212</v>
      </c>
      <c r="B156" s="249" t="s">
        <v>209</v>
      </c>
      <c r="C156" s="250"/>
      <c r="D156" s="250"/>
      <c r="E156" s="250"/>
      <c r="F156" s="250"/>
      <c r="G156" s="250"/>
      <c r="H156" s="250"/>
      <c r="I156" s="251">
        <v>2200.65</v>
      </c>
      <c r="J156" s="244"/>
      <c r="K156" s="244"/>
      <c r="L156" s="244"/>
      <c r="M156" s="244"/>
      <c r="N156" s="244"/>
      <c r="O156" s="244"/>
      <c r="P156" s="245"/>
      <c r="Q156" s="245"/>
      <c r="R156" s="245"/>
      <c r="S156" s="245"/>
      <c r="T156" s="245"/>
    </row>
    <row r="157" spans="1:20" ht="52.5" hidden="1">
      <c r="A157" s="248" t="s">
        <v>213</v>
      </c>
      <c r="B157" s="249" t="s">
        <v>209</v>
      </c>
      <c r="C157" s="250"/>
      <c r="D157" s="250"/>
      <c r="E157" s="250"/>
      <c r="F157" s="250"/>
      <c r="G157" s="250"/>
      <c r="H157" s="250"/>
      <c r="I157" s="251">
        <v>2293</v>
      </c>
      <c r="J157" s="244"/>
      <c r="K157" s="244"/>
      <c r="L157" s="244"/>
      <c r="M157" s="244"/>
      <c r="N157" s="244"/>
      <c r="O157" s="244"/>
      <c r="P157" s="245"/>
      <c r="Q157" s="245"/>
      <c r="R157" s="245"/>
      <c r="S157" s="245"/>
      <c r="T157" s="245"/>
    </row>
    <row r="158" spans="1:20" ht="26.25" hidden="1">
      <c r="A158" s="248" t="s">
        <v>214</v>
      </c>
      <c r="B158" s="249" t="s">
        <v>77</v>
      </c>
      <c r="C158" s="250"/>
      <c r="D158" s="250"/>
      <c r="E158" s="250"/>
      <c r="F158" s="250"/>
      <c r="G158" s="250"/>
      <c r="H158" s="250"/>
      <c r="I158" s="251">
        <v>3293.29</v>
      </c>
      <c r="J158" s="244"/>
      <c r="K158" s="244"/>
      <c r="L158" s="244"/>
      <c r="M158" s="244"/>
      <c r="N158" s="244"/>
      <c r="O158" s="244"/>
      <c r="P158" s="245"/>
      <c r="Q158" s="245"/>
      <c r="R158" s="245"/>
      <c r="S158" s="245"/>
      <c r="T158" s="245"/>
    </row>
    <row r="159" spans="1:20" ht="26.25" hidden="1">
      <c r="A159" s="248" t="s">
        <v>215</v>
      </c>
      <c r="B159" s="249" t="s">
        <v>77</v>
      </c>
      <c r="C159" s="250"/>
      <c r="D159" s="250"/>
      <c r="E159" s="250"/>
      <c r="F159" s="250"/>
      <c r="G159" s="250"/>
      <c r="H159" s="250"/>
      <c r="I159" s="251">
        <v>1080.03</v>
      </c>
      <c r="J159" s="244"/>
      <c r="K159" s="244"/>
      <c r="L159" s="244"/>
      <c r="M159" s="244"/>
      <c r="N159" s="244"/>
      <c r="O159" s="244"/>
      <c r="P159" s="245"/>
      <c r="Q159" s="245"/>
      <c r="R159" s="245"/>
      <c r="S159" s="245"/>
      <c r="T159" s="245"/>
    </row>
    <row r="160" spans="1:20" ht="26.25" hidden="1">
      <c r="A160" s="248" t="s">
        <v>216</v>
      </c>
      <c r="B160" s="249" t="s">
        <v>77</v>
      </c>
      <c r="C160" s="250"/>
      <c r="D160" s="250"/>
      <c r="E160" s="250"/>
      <c r="F160" s="250"/>
      <c r="G160" s="250"/>
      <c r="H160" s="250"/>
      <c r="I160" s="251">
        <v>88.92</v>
      </c>
      <c r="J160" s="244"/>
      <c r="K160" s="244"/>
      <c r="L160" s="244"/>
      <c r="M160" s="244"/>
      <c r="N160" s="244"/>
      <c r="O160" s="244"/>
      <c r="P160" s="245"/>
      <c r="Q160" s="245"/>
      <c r="R160" s="245"/>
      <c r="S160" s="245"/>
      <c r="T160" s="245"/>
    </row>
    <row r="161" spans="1:20" ht="26.25" hidden="1">
      <c r="A161" s="248" t="s">
        <v>217</v>
      </c>
      <c r="B161" s="249" t="s">
        <v>77</v>
      </c>
      <c r="C161" s="250"/>
      <c r="D161" s="250"/>
      <c r="E161" s="250"/>
      <c r="F161" s="250"/>
      <c r="G161" s="250"/>
      <c r="H161" s="250"/>
      <c r="I161" s="251">
        <v>771.6</v>
      </c>
      <c r="J161" s="244"/>
      <c r="K161" s="244"/>
      <c r="L161" s="244"/>
      <c r="M161" s="244"/>
      <c r="N161" s="244"/>
      <c r="O161" s="244"/>
      <c r="P161" s="245"/>
      <c r="Q161" s="245"/>
      <c r="R161" s="245"/>
      <c r="S161" s="245"/>
      <c r="T161" s="245"/>
    </row>
    <row r="162" spans="1:20" ht="51" hidden="1" customHeight="1">
      <c r="A162" s="254" t="s">
        <v>336</v>
      </c>
      <c r="B162" s="252"/>
      <c r="C162" s="250"/>
      <c r="D162" s="250"/>
      <c r="E162" s="250"/>
      <c r="F162" s="250"/>
      <c r="G162" s="250"/>
      <c r="H162" s="250"/>
      <c r="I162" s="251"/>
      <c r="J162" s="244"/>
      <c r="K162" s="244"/>
      <c r="L162" s="244"/>
      <c r="M162" s="244"/>
      <c r="N162" s="244"/>
      <c r="O162" s="244"/>
      <c r="P162" s="245"/>
      <c r="Q162" s="245"/>
      <c r="R162" s="245"/>
      <c r="S162" s="245"/>
      <c r="T162" s="245"/>
    </row>
    <row r="163" spans="1:20" ht="52.5" hidden="1">
      <c r="A163" s="248" t="s">
        <v>218</v>
      </c>
      <c r="B163" s="252" t="s">
        <v>79</v>
      </c>
      <c r="C163" s="250"/>
      <c r="D163" s="250"/>
      <c r="E163" s="250"/>
      <c r="F163" s="250"/>
      <c r="G163" s="250"/>
      <c r="H163" s="250"/>
      <c r="I163" s="251">
        <v>10.98</v>
      </c>
      <c r="J163" s="244"/>
      <c r="K163" s="244"/>
      <c r="L163" s="244"/>
      <c r="M163" s="244"/>
      <c r="N163" s="244"/>
      <c r="O163" s="244"/>
      <c r="P163" s="245"/>
      <c r="Q163" s="245"/>
      <c r="R163" s="245"/>
      <c r="S163" s="245"/>
      <c r="T163" s="245"/>
    </row>
    <row r="164" spans="1:20" ht="34.5" hidden="1" customHeight="1">
      <c r="A164" s="248" t="s">
        <v>219</v>
      </c>
      <c r="B164" s="252" t="s">
        <v>79</v>
      </c>
      <c r="C164" s="250"/>
      <c r="D164" s="250"/>
      <c r="E164" s="250"/>
      <c r="F164" s="250"/>
      <c r="G164" s="250"/>
      <c r="H164" s="250"/>
      <c r="I164" s="251">
        <v>4.41</v>
      </c>
      <c r="J164" s="244"/>
      <c r="K164" s="244"/>
      <c r="L164" s="244"/>
      <c r="M164" s="244"/>
      <c r="N164" s="244"/>
      <c r="O164" s="244"/>
      <c r="P164" s="245"/>
      <c r="Q164" s="245"/>
      <c r="R164" s="245"/>
      <c r="S164" s="245"/>
      <c r="T164" s="245"/>
    </row>
    <row r="165" spans="1:20" ht="26.25" hidden="1">
      <c r="A165" s="248" t="s">
        <v>220</v>
      </c>
      <c r="B165" s="252" t="s">
        <v>79</v>
      </c>
      <c r="C165" s="250"/>
      <c r="D165" s="250"/>
      <c r="E165" s="250"/>
      <c r="F165" s="250"/>
      <c r="G165" s="250"/>
      <c r="H165" s="250"/>
      <c r="I165" s="251">
        <v>40.21</v>
      </c>
      <c r="J165" s="244"/>
      <c r="K165" s="244"/>
      <c r="L165" s="244"/>
      <c r="M165" s="244"/>
      <c r="N165" s="244"/>
      <c r="O165" s="244"/>
      <c r="P165" s="245"/>
      <c r="Q165" s="245"/>
      <c r="R165" s="245"/>
      <c r="S165" s="245"/>
      <c r="T165" s="245"/>
    </row>
    <row r="166" spans="1:20" ht="52.5" hidden="1">
      <c r="A166" s="248" t="s">
        <v>221</v>
      </c>
      <c r="B166" s="249" t="s">
        <v>287</v>
      </c>
      <c r="C166" s="250"/>
      <c r="D166" s="250"/>
      <c r="E166" s="250"/>
      <c r="F166" s="250"/>
      <c r="G166" s="250"/>
      <c r="H166" s="250"/>
      <c r="I166" s="251">
        <v>280.93</v>
      </c>
      <c r="J166" s="244"/>
      <c r="K166" s="244"/>
      <c r="L166" s="244"/>
      <c r="M166" s="244"/>
      <c r="N166" s="244"/>
      <c r="O166" s="244"/>
      <c r="P166" s="245"/>
      <c r="Q166" s="245"/>
      <c r="R166" s="245"/>
      <c r="S166" s="245"/>
      <c r="T166" s="245"/>
    </row>
    <row r="167" spans="1:20" ht="39" hidden="1" customHeight="1">
      <c r="A167" s="254" t="s">
        <v>337</v>
      </c>
      <c r="B167" s="252"/>
      <c r="C167" s="250"/>
      <c r="D167" s="250"/>
      <c r="E167" s="250"/>
      <c r="F167" s="250"/>
      <c r="G167" s="250"/>
      <c r="H167" s="250"/>
      <c r="I167" s="251"/>
      <c r="J167" s="244"/>
      <c r="K167" s="244"/>
      <c r="L167" s="244"/>
      <c r="M167" s="244"/>
      <c r="N167" s="244"/>
      <c r="O167" s="244"/>
      <c r="P167" s="245"/>
      <c r="Q167" s="245"/>
      <c r="R167" s="245"/>
      <c r="S167" s="245"/>
      <c r="T167" s="245"/>
    </row>
    <row r="168" spans="1:20" ht="26.25" hidden="1">
      <c r="A168" s="248" t="s">
        <v>222</v>
      </c>
      <c r="B168" s="252" t="s">
        <v>223</v>
      </c>
      <c r="C168" s="250"/>
      <c r="D168" s="250"/>
      <c r="E168" s="250"/>
      <c r="F168" s="250"/>
      <c r="G168" s="250"/>
      <c r="H168" s="250"/>
      <c r="I168" s="251">
        <v>226.43</v>
      </c>
      <c r="J168" s="244"/>
      <c r="K168" s="244"/>
      <c r="L168" s="244"/>
      <c r="M168" s="244"/>
      <c r="N168" s="244"/>
      <c r="O168" s="244"/>
      <c r="P168" s="245"/>
      <c r="Q168" s="245"/>
      <c r="R168" s="245"/>
      <c r="S168" s="245"/>
      <c r="T168" s="245"/>
    </row>
    <row r="169" spans="1:20" ht="26.25" hidden="1">
      <c r="A169" s="248" t="s">
        <v>224</v>
      </c>
      <c r="B169" s="252" t="s">
        <v>148</v>
      </c>
      <c r="C169" s="250"/>
      <c r="D169" s="250"/>
      <c r="E169" s="250"/>
      <c r="F169" s="250"/>
      <c r="G169" s="250"/>
      <c r="H169" s="250"/>
      <c r="I169" s="251">
        <v>997.45</v>
      </c>
      <c r="J169" s="244"/>
      <c r="K169" s="244"/>
      <c r="L169" s="244"/>
      <c r="M169" s="244"/>
      <c r="N169" s="244"/>
      <c r="O169" s="244"/>
      <c r="P169" s="245"/>
      <c r="Q169" s="245"/>
      <c r="R169" s="245"/>
      <c r="S169" s="245"/>
      <c r="T169" s="245"/>
    </row>
    <row r="170" spans="1:20" ht="52.5" hidden="1">
      <c r="A170" s="248" t="s">
        <v>225</v>
      </c>
      <c r="B170" s="252" t="s">
        <v>54</v>
      </c>
      <c r="C170" s="250"/>
      <c r="D170" s="250"/>
      <c r="E170" s="250"/>
      <c r="F170" s="250"/>
      <c r="G170" s="250"/>
      <c r="H170" s="250"/>
      <c r="I170" s="251">
        <v>1</v>
      </c>
      <c r="J170" s="244"/>
      <c r="K170" s="244"/>
      <c r="L170" s="244"/>
      <c r="M170" s="244"/>
      <c r="N170" s="244"/>
      <c r="O170" s="244"/>
      <c r="P170" s="245"/>
      <c r="Q170" s="245"/>
      <c r="R170" s="245"/>
      <c r="S170" s="245"/>
      <c r="T170" s="245"/>
    </row>
    <row r="171" spans="1:20" ht="26.25" hidden="1">
      <c r="A171" s="248" t="s">
        <v>226</v>
      </c>
      <c r="B171" s="252" t="s">
        <v>223</v>
      </c>
      <c r="C171" s="250"/>
      <c r="D171" s="250"/>
      <c r="E171" s="250"/>
      <c r="F171" s="250"/>
      <c r="G171" s="250"/>
      <c r="H171" s="250"/>
      <c r="I171" s="251">
        <v>23.88</v>
      </c>
      <c r="J171" s="244"/>
      <c r="K171" s="244"/>
      <c r="L171" s="244"/>
      <c r="M171" s="244"/>
      <c r="N171" s="244"/>
      <c r="O171" s="244"/>
      <c r="P171" s="245"/>
      <c r="Q171" s="245"/>
      <c r="R171" s="245"/>
      <c r="S171" s="245"/>
      <c r="T171" s="245"/>
    </row>
    <row r="172" spans="1:20" ht="26.25" hidden="1">
      <c r="A172" s="248" t="s">
        <v>227</v>
      </c>
      <c r="B172" s="252" t="s">
        <v>79</v>
      </c>
      <c r="C172" s="250"/>
      <c r="D172" s="250"/>
      <c r="E172" s="250"/>
      <c r="F172" s="250"/>
      <c r="G172" s="250"/>
      <c r="H172" s="250"/>
      <c r="I172" s="251">
        <v>81.14</v>
      </c>
      <c r="J172" s="244"/>
      <c r="K172" s="244"/>
      <c r="L172" s="244"/>
      <c r="M172" s="244"/>
      <c r="N172" s="244"/>
      <c r="O172" s="244"/>
      <c r="P172" s="245"/>
      <c r="Q172" s="245"/>
      <c r="R172" s="245"/>
      <c r="S172" s="245"/>
      <c r="T172" s="245"/>
    </row>
    <row r="173" spans="1:20" ht="52.5" hidden="1" customHeight="1">
      <c r="A173" s="248" t="s">
        <v>228</v>
      </c>
      <c r="B173" s="252" t="s">
        <v>79</v>
      </c>
      <c r="C173" s="250"/>
      <c r="D173" s="250"/>
      <c r="E173" s="250"/>
      <c r="F173" s="250"/>
      <c r="G173" s="250"/>
      <c r="H173" s="250"/>
      <c r="I173" s="251">
        <v>61.5</v>
      </c>
      <c r="J173" s="244"/>
      <c r="K173" s="244"/>
      <c r="L173" s="244"/>
      <c r="M173" s="244"/>
      <c r="N173" s="244"/>
      <c r="O173" s="244"/>
      <c r="P173" s="245"/>
      <c r="Q173" s="245"/>
      <c r="R173" s="245"/>
      <c r="S173" s="245"/>
      <c r="T173" s="245"/>
    </row>
    <row r="174" spans="1:20" ht="26.25" hidden="1">
      <c r="A174" s="248" t="s">
        <v>229</v>
      </c>
      <c r="B174" s="252" t="s">
        <v>79</v>
      </c>
      <c r="C174" s="250"/>
      <c r="D174" s="250"/>
      <c r="E174" s="250"/>
      <c r="F174" s="250"/>
      <c r="G174" s="250"/>
      <c r="H174" s="250"/>
      <c r="I174" s="251">
        <v>95.12</v>
      </c>
      <c r="J174" s="244"/>
      <c r="K174" s="244"/>
      <c r="L174" s="244"/>
      <c r="M174" s="244"/>
      <c r="N174" s="244"/>
      <c r="O174" s="244"/>
      <c r="P174" s="245"/>
      <c r="Q174" s="245"/>
      <c r="R174" s="245"/>
      <c r="S174" s="245"/>
      <c r="T174" s="245"/>
    </row>
    <row r="175" spans="1:20" ht="26.25" hidden="1">
      <c r="A175" s="248" t="s">
        <v>230</v>
      </c>
      <c r="B175" s="252" t="s">
        <v>79</v>
      </c>
      <c r="C175" s="250"/>
      <c r="D175" s="250"/>
      <c r="E175" s="250"/>
      <c r="F175" s="250"/>
      <c r="G175" s="250"/>
      <c r="H175" s="250"/>
      <c r="I175" s="251">
        <v>121.77</v>
      </c>
      <c r="J175" s="244"/>
      <c r="K175" s="244"/>
      <c r="L175" s="244"/>
      <c r="M175" s="244"/>
      <c r="N175" s="244"/>
      <c r="O175" s="244"/>
      <c r="P175" s="245"/>
      <c r="Q175" s="245"/>
      <c r="R175" s="245"/>
      <c r="S175" s="245"/>
      <c r="T175" s="245"/>
    </row>
    <row r="176" spans="1:20" ht="52.5" hidden="1">
      <c r="A176" s="248" t="s">
        <v>231</v>
      </c>
      <c r="B176" s="252" t="s">
        <v>223</v>
      </c>
      <c r="C176" s="250"/>
      <c r="D176" s="250"/>
      <c r="E176" s="250"/>
      <c r="F176" s="250"/>
      <c r="G176" s="250"/>
      <c r="H176" s="250"/>
      <c r="I176" s="251">
        <v>445.47</v>
      </c>
      <c r="J176" s="244"/>
      <c r="K176" s="244"/>
      <c r="L176" s="244"/>
      <c r="M176" s="244"/>
      <c r="N176" s="244"/>
      <c r="O176" s="244"/>
      <c r="P176" s="245"/>
      <c r="Q176" s="245"/>
      <c r="R176" s="245"/>
      <c r="S176" s="245"/>
      <c r="T176" s="245"/>
    </row>
    <row r="177" spans="1:20" ht="52.5" hidden="1">
      <c r="A177" s="248" t="s">
        <v>232</v>
      </c>
      <c r="B177" s="252" t="s">
        <v>54</v>
      </c>
      <c r="C177" s="250"/>
      <c r="D177" s="250"/>
      <c r="E177" s="250"/>
      <c r="F177" s="250"/>
      <c r="G177" s="250"/>
      <c r="H177" s="250"/>
      <c r="I177" s="251">
        <v>1</v>
      </c>
      <c r="J177" s="244"/>
      <c r="K177" s="244"/>
      <c r="L177" s="244"/>
      <c r="M177" s="244"/>
      <c r="N177" s="244"/>
      <c r="O177" s="244"/>
      <c r="P177" s="245"/>
      <c r="Q177" s="245"/>
      <c r="R177" s="245"/>
      <c r="S177" s="245"/>
      <c r="T177" s="245"/>
    </row>
    <row r="178" spans="1:20" ht="57" hidden="1" customHeight="1">
      <c r="A178" s="254" t="s">
        <v>338</v>
      </c>
      <c r="B178" s="252"/>
      <c r="C178" s="250"/>
      <c r="D178" s="250"/>
      <c r="E178" s="250"/>
      <c r="F178" s="250"/>
      <c r="G178" s="250"/>
      <c r="H178" s="250"/>
      <c r="I178" s="251"/>
      <c r="J178" s="244"/>
      <c r="K178" s="244"/>
      <c r="L178" s="244"/>
      <c r="M178" s="244"/>
      <c r="N178" s="244"/>
      <c r="O178" s="244"/>
      <c r="P178" s="245"/>
      <c r="Q178" s="245"/>
      <c r="R178" s="245"/>
      <c r="S178" s="245"/>
      <c r="T178" s="245"/>
    </row>
    <row r="179" spans="1:20" ht="52.5" hidden="1">
      <c r="A179" s="248" t="s">
        <v>233</v>
      </c>
      <c r="B179" s="252" t="s">
        <v>54</v>
      </c>
      <c r="C179" s="250"/>
      <c r="D179" s="250"/>
      <c r="E179" s="250"/>
      <c r="F179" s="250"/>
      <c r="G179" s="250"/>
      <c r="H179" s="250"/>
      <c r="I179" s="251">
        <v>1</v>
      </c>
      <c r="J179" s="244"/>
      <c r="K179" s="244"/>
      <c r="L179" s="244"/>
      <c r="M179" s="244"/>
      <c r="N179" s="244"/>
      <c r="O179" s="244"/>
      <c r="P179" s="245"/>
      <c r="Q179" s="245"/>
      <c r="R179" s="245"/>
      <c r="S179" s="245"/>
      <c r="T179" s="245"/>
    </row>
    <row r="180" spans="1:20" ht="52.5" hidden="1">
      <c r="A180" s="248" t="s">
        <v>234</v>
      </c>
      <c r="B180" s="252" t="s">
        <v>299</v>
      </c>
      <c r="C180" s="250"/>
      <c r="D180" s="250"/>
      <c r="E180" s="250"/>
      <c r="F180" s="250"/>
      <c r="G180" s="250"/>
      <c r="H180" s="250"/>
      <c r="I180" s="251">
        <v>137.28</v>
      </c>
      <c r="J180" s="244"/>
      <c r="K180" s="244"/>
      <c r="L180" s="244"/>
      <c r="M180" s="244"/>
      <c r="N180" s="244"/>
      <c r="O180" s="244"/>
      <c r="P180" s="245"/>
      <c r="Q180" s="245"/>
      <c r="R180" s="245"/>
      <c r="S180" s="245"/>
      <c r="T180" s="245"/>
    </row>
    <row r="181" spans="1:20" ht="52.5" hidden="1">
      <c r="A181" s="248" t="s">
        <v>235</v>
      </c>
      <c r="B181" s="252" t="s">
        <v>79</v>
      </c>
      <c r="C181" s="250"/>
      <c r="D181" s="250"/>
      <c r="E181" s="250"/>
      <c r="F181" s="250"/>
      <c r="G181" s="250"/>
      <c r="H181" s="250"/>
      <c r="I181" s="251">
        <v>39.74</v>
      </c>
      <c r="J181" s="244"/>
      <c r="K181" s="244"/>
      <c r="L181" s="244"/>
      <c r="M181" s="244"/>
      <c r="N181" s="244"/>
      <c r="O181" s="244"/>
      <c r="P181" s="245"/>
      <c r="Q181" s="245"/>
      <c r="R181" s="245"/>
      <c r="S181" s="245"/>
      <c r="T181" s="245"/>
    </row>
    <row r="182" spans="1:20" ht="34.5" hidden="1" customHeight="1">
      <c r="A182" s="254" t="s">
        <v>339</v>
      </c>
      <c r="B182" s="252"/>
      <c r="C182" s="250"/>
      <c r="D182" s="250"/>
      <c r="E182" s="250"/>
      <c r="F182" s="250"/>
      <c r="G182" s="250"/>
      <c r="H182" s="250"/>
      <c r="I182" s="251"/>
      <c r="J182" s="244"/>
      <c r="K182" s="244"/>
      <c r="L182" s="244"/>
      <c r="M182" s="244"/>
      <c r="N182" s="244"/>
      <c r="O182" s="244"/>
      <c r="P182" s="245"/>
      <c r="Q182" s="245"/>
      <c r="R182" s="245"/>
      <c r="S182" s="245"/>
      <c r="T182" s="245"/>
    </row>
    <row r="183" spans="1:20" ht="26.25" hidden="1">
      <c r="A183" s="248" t="s">
        <v>236</v>
      </c>
      <c r="B183" s="252" t="s">
        <v>223</v>
      </c>
      <c r="C183" s="250"/>
      <c r="D183" s="250"/>
      <c r="E183" s="250"/>
      <c r="F183" s="250"/>
      <c r="G183" s="250"/>
      <c r="H183" s="250"/>
      <c r="I183" s="251">
        <v>0.34</v>
      </c>
      <c r="J183" s="244"/>
      <c r="K183" s="244"/>
      <c r="L183" s="244"/>
      <c r="M183" s="244"/>
      <c r="N183" s="244"/>
      <c r="O183" s="244"/>
      <c r="P183" s="245"/>
      <c r="Q183" s="245"/>
      <c r="R183" s="245"/>
      <c r="S183" s="245"/>
      <c r="T183" s="245"/>
    </row>
    <row r="184" spans="1:20" ht="26.25" hidden="1">
      <c r="A184" s="248" t="s">
        <v>237</v>
      </c>
      <c r="B184" s="252" t="s">
        <v>223</v>
      </c>
      <c r="C184" s="250"/>
      <c r="D184" s="250"/>
      <c r="E184" s="250"/>
      <c r="F184" s="250"/>
      <c r="G184" s="250"/>
      <c r="H184" s="250"/>
      <c r="I184" s="251">
        <v>1.61</v>
      </c>
      <c r="J184" s="244"/>
      <c r="K184" s="244"/>
      <c r="L184" s="244"/>
      <c r="M184" s="244"/>
      <c r="N184" s="244"/>
      <c r="O184" s="244"/>
      <c r="P184" s="245"/>
      <c r="Q184" s="245"/>
      <c r="R184" s="245"/>
      <c r="S184" s="245"/>
      <c r="T184" s="245"/>
    </row>
    <row r="185" spans="1:20" ht="26.25" hidden="1">
      <c r="A185" s="248" t="s">
        <v>238</v>
      </c>
      <c r="B185" s="252" t="s">
        <v>223</v>
      </c>
      <c r="C185" s="250"/>
      <c r="D185" s="250"/>
      <c r="E185" s="250"/>
      <c r="F185" s="250"/>
      <c r="G185" s="250"/>
      <c r="H185" s="250"/>
      <c r="I185" s="251">
        <v>2.92</v>
      </c>
      <c r="J185" s="244"/>
      <c r="K185" s="244"/>
      <c r="L185" s="244"/>
      <c r="M185" s="244"/>
      <c r="N185" s="244"/>
      <c r="O185" s="244"/>
      <c r="P185" s="245"/>
      <c r="Q185" s="245"/>
      <c r="R185" s="245"/>
      <c r="S185" s="245"/>
      <c r="T185" s="245"/>
    </row>
    <row r="186" spans="1:20" ht="26.25" hidden="1">
      <c r="A186" s="258" t="s">
        <v>26</v>
      </c>
      <c r="B186" s="252" t="s">
        <v>223</v>
      </c>
      <c r="C186" s="250"/>
      <c r="D186" s="250"/>
      <c r="E186" s="250"/>
      <c r="F186" s="250"/>
      <c r="G186" s="250"/>
      <c r="H186" s="250"/>
      <c r="I186" s="251">
        <v>0.79</v>
      </c>
      <c r="J186" s="244"/>
      <c r="K186" s="244"/>
      <c r="L186" s="244"/>
      <c r="M186" s="244"/>
      <c r="N186" s="244"/>
      <c r="O186" s="244"/>
      <c r="P186" s="245"/>
      <c r="Q186" s="245"/>
      <c r="R186" s="245"/>
      <c r="S186" s="245"/>
      <c r="T186" s="245"/>
    </row>
    <row r="187" spans="1:20" ht="26.25" hidden="1">
      <c r="A187" s="248" t="s">
        <v>239</v>
      </c>
      <c r="B187" s="252" t="s">
        <v>223</v>
      </c>
      <c r="C187" s="250"/>
      <c r="D187" s="250"/>
      <c r="E187" s="250"/>
      <c r="F187" s="250"/>
      <c r="G187" s="250"/>
      <c r="H187" s="250"/>
      <c r="I187" s="251">
        <v>1.24</v>
      </c>
      <c r="J187" s="244"/>
      <c r="K187" s="244"/>
      <c r="L187" s="244"/>
      <c r="M187" s="244"/>
      <c r="N187" s="244"/>
      <c r="O187" s="244"/>
      <c r="P187" s="245"/>
      <c r="Q187" s="245"/>
      <c r="R187" s="245"/>
      <c r="S187" s="245"/>
      <c r="T187" s="245"/>
    </row>
    <row r="188" spans="1:20" ht="26.25" hidden="1">
      <c r="A188" s="248" t="s">
        <v>240</v>
      </c>
      <c r="B188" s="252" t="s">
        <v>223</v>
      </c>
      <c r="C188" s="250"/>
      <c r="D188" s="250"/>
      <c r="E188" s="250"/>
      <c r="F188" s="250"/>
      <c r="G188" s="250"/>
      <c r="H188" s="250"/>
      <c r="I188" s="251">
        <v>1.55</v>
      </c>
      <c r="J188" s="244"/>
      <c r="K188" s="244"/>
      <c r="L188" s="244"/>
      <c r="M188" s="244"/>
      <c r="N188" s="244"/>
      <c r="O188" s="244"/>
      <c r="P188" s="245"/>
      <c r="Q188" s="245"/>
      <c r="R188" s="245"/>
      <c r="S188" s="245"/>
      <c r="T188" s="245"/>
    </row>
    <row r="189" spans="1:20" ht="26.25" hidden="1">
      <c r="A189" s="259" t="s">
        <v>241</v>
      </c>
      <c r="B189" s="260" t="s">
        <v>223</v>
      </c>
      <c r="C189" s="261"/>
      <c r="D189" s="261"/>
      <c r="E189" s="261"/>
      <c r="F189" s="261"/>
      <c r="G189" s="261"/>
      <c r="H189" s="261"/>
      <c r="I189" s="262">
        <v>1.08</v>
      </c>
      <c r="J189" s="246"/>
      <c r="K189" s="246"/>
      <c r="L189" s="246"/>
      <c r="M189" s="246"/>
      <c r="N189" s="246"/>
      <c r="O189" s="246"/>
      <c r="P189" s="247"/>
      <c r="Q189" s="247"/>
      <c r="R189" s="247"/>
      <c r="S189" s="247"/>
      <c r="T189" s="247"/>
    </row>
    <row r="190" spans="1:20" ht="27">
      <c r="A190" s="263" t="s">
        <v>80</v>
      </c>
      <c r="B190" s="297" t="s">
        <v>295</v>
      </c>
      <c r="C190" s="298" t="s">
        <v>295</v>
      </c>
      <c r="D190" s="298" t="s">
        <v>295</v>
      </c>
      <c r="E190" s="298" t="s">
        <v>295</v>
      </c>
      <c r="F190" s="298">
        <f>SUM(F34:F189)</f>
        <v>9582</v>
      </c>
      <c r="G190" s="298" t="s">
        <v>295</v>
      </c>
      <c r="H190" s="298">
        <f>SUM(H34:H189)</f>
        <v>40156.299999999996</v>
      </c>
      <c r="I190" s="299" t="s">
        <v>295</v>
      </c>
      <c r="J190" s="300">
        <f t="shared" ref="J190:O190" si="11">SUM(J34:J189)</f>
        <v>33432.421999999999</v>
      </c>
      <c r="K190" s="300">
        <f t="shared" si="11"/>
        <v>24649.144</v>
      </c>
      <c r="L190" s="300">
        <f t="shared" si="11"/>
        <v>23635.629999999997</v>
      </c>
      <c r="M190" s="300">
        <f t="shared" si="11"/>
        <v>62769.430999999997</v>
      </c>
      <c r="N190" s="300">
        <f t="shared" si="11"/>
        <v>208586.11100000003</v>
      </c>
      <c r="O190" s="300">
        <f t="shared" si="11"/>
        <v>212853.07500000004</v>
      </c>
      <c r="P190" s="301">
        <f t="shared" ref="P190" si="12">K190/J190*100</f>
        <v>73.728262941883187</v>
      </c>
      <c r="Q190" s="301">
        <f t="shared" ref="Q190" si="13">L190/K190*100</f>
        <v>95.888238553030476</v>
      </c>
      <c r="R190" s="301">
        <f t="shared" ref="R190" si="14">M190/L190*100</f>
        <v>265.57122022979718</v>
      </c>
      <c r="S190" s="301">
        <f t="shared" ref="S190" si="15">N190/M190*100</f>
        <v>332.30524425177606</v>
      </c>
      <c r="T190" s="301">
        <f t="shared" ref="T190" si="16">O190/N190*100</f>
        <v>102.04566065283225</v>
      </c>
    </row>
    <row r="191" spans="1:20" ht="27">
      <c r="A191" s="398" t="s">
        <v>242</v>
      </c>
      <c r="B191" s="399"/>
      <c r="C191" s="399"/>
      <c r="D191" s="399"/>
      <c r="E191" s="399"/>
      <c r="F191" s="399"/>
      <c r="G191" s="399"/>
      <c r="H191" s="399"/>
      <c r="I191" s="399"/>
      <c r="J191" s="399"/>
      <c r="K191" s="399"/>
      <c r="L191" s="399"/>
      <c r="M191" s="399"/>
      <c r="N191" s="399"/>
      <c r="O191" s="399"/>
      <c r="P191" s="399"/>
      <c r="Q191" s="399"/>
      <c r="R191" s="399"/>
      <c r="S191" s="399"/>
      <c r="T191" s="394"/>
    </row>
    <row r="192" spans="1:20" ht="51.75" hidden="1">
      <c r="A192" s="268" t="s">
        <v>243</v>
      </c>
      <c r="B192" s="269"/>
      <c r="C192" s="270"/>
      <c r="D192" s="270"/>
      <c r="E192" s="270"/>
      <c r="F192" s="270"/>
      <c r="G192" s="270"/>
      <c r="H192" s="270"/>
      <c r="I192" s="271"/>
      <c r="J192" s="272"/>
      <c r="K192" s="272"/>
      <c r="L192" s="272"/>
      <c r="M192" s="272"/>
      <c r="N192" s="272"/>
      <c r="O192" s="272"/>
      <c r="P192" s="273"/>
      <c r="Q192" s="273"/>
      <c r="R192" s="273"/>
      <c r="S192" s="273"/>
      <c r="T192" s="273"/>
    </row>
    <row r="193" spans="1:20" ht="57.75" hidden="1" customHeight="1">
      <c r="A193" s="255" t="s">
        <v>351</v>
      </c>
      <c r="B193" s="249" t="s">
        <v>288</v>
      </c>
      <c r="C193" s="250"/>
      <c r="D193" s="250"/>
      <c r="E193" s="250"/>
      <c r="F193" s="250"/>
      <c r="G193" s="250"/>
      <c r="H193" s="250"/>
      <c r="I193" s="251">
        <v>174.19</v>
      </c>
      <c r="J193" s="274"/>
      <c r="K193" s="274"/>
      <c r="L193" s="274"/>
      <c r="M193" s="274"/>
      <c r="N193" s="274"/>
      <c r="O193" s="274"/>
      <c r="P193" s="275"/>
      <c r="Q193" s="275"/>
      <c r="R193" s="275"/>
      <c r="S193" s="275"/>
      <c r="T193" s="275"/>
    </row>
    <row r="194" spans="1:20" ht="45" hidden="1" customHeight="1">
      <c r="A194" s="276" t="s">
        <v>244</v>
      </c>
      <c r="B194" s="252"/>
      <c r="C194" s="250"/>
      <c r="D194" s="250"/>
      <c r="E194" s="250"/>
      <c r="F194" s="250"/>
      <c r="G194" s="250"/>
      <c r="H194" s="250"/>
      <c r="I194" s="251"/>
      <c r="J194" s="274"/>
      <c r="K194" s="274"/>
      <c r="L194" s="274"/>
      <c r="M194" s="274"/>
      <c r="N194" s="274"/>
      <c r="O194" s="274"/>
      <c r="P194" s="275"/>
      <c r="Q194" s="275"/>
      <c r="R194" s="275"/>
      <c r="S194" s="275"/>
      <c r="T194" s="275"/>
    </row>
    <row r="195" spans="1:20" ht="54" hidden="1" customHeight="1">
      <c r="A195" s="255" t="s">
        <v>245</v>
      </c>
      <c r="B195" s="249" t="s">
        <v>288</v>
      </c>
      <c r="C195" s="250"/>
      <c r="D195" s="250"/>
      <c r="E195" s="250"/>
      <c r="F195" s="250"/>
      <c r="G195" s="250"/>
      <c r="H195" s="250"/>
      <c r="I195" s="251">
        <v>173.43</v>
      </c>
      <c r="J195" s="274"/>
      <c r="K195" s="274"/>
      <c r="L195" s="274"/>
      <c r="M195" s="274"/>
      <c r="N195" s="274"/>
      <c r="O195" s="274"/>
      <c r="P195" s="275"/>
      <c r="Q195" s="275"/>
      <c r="R195" s="275"/>
      <c r="S195" s="275"/>
      <c r="T195" s="275"/>
    </row>
    <row r="196" spans="1:20" ht="26.25" hidden="1">
      <c r="A196" s="276" t="s">
        <v>246</v>
      </c>
      <c r="B196" s="252"/>
      <c r="C196" s="250"/>
      <c r="D196" s="250"/>
      <c r="E196" s="250"/>
      <c r="F196" s="250"/>
      <c r="G196" s="250"/>
      <c r="H196" s="250"/>
      <c r="I196" s="251"/>
      <c r="J196" s="274"/>
      <c r="K196" s="274"/>
      <c r="L196" s="274"/>
      <c r="M196" s="274"/>
      <c r="N196" s="274"/>
      <c r="O196" s="274"/>
      <c r="P196" s="275"/>
      <c r="Q196" s="275"/>
      <c r="R196" s="275"/>
      <c r="S196" s="275"/>
      <c r="T196" s="275"/>
    </row>
    <row r="197" spans="1:20" ht="57.75" hidden="1" customHeight="1">
      <c r="A197" s="255" t="s">
        <v>247</v>
      </c>
      <c r="B197" s="249" t="s">
        <v>288</v>
      </c>
      <c r="C197" s="250"/>
      <c r="D197" s="250"/>
      <c r="E197" s="250"/>
      <c r="F197" s="250"/>
      <c r="G197" s="250"/>
      <c r="H197" s="250"/>
      <c r="I197" s="251"/>
      <c r="J197" s="274"/>
      <c r="K197" s="274"/>
      <c r="L197" s="274"/>
      <c r="M197" s="274"/>
      <c r="N197" s="274"/>
      <c r="O197" s="274"/>
      <c r="P197" s="275"/>
      <c r="Q197" s="275"/>
      <c r="R197" s="275"/>
      <c r="S197" s="275"/>
      <c r="T197" s="275"/>
    </row>
    <row r="198" spans="1:20" ht="26.25" hidden="1">
      <c r="A198" s="276" t="s">
        <v>248</v>
      </c>
      <c r="B198" s="252"/>
      <c r="C198" s="250"/>
      <c r="D198" s="250"/>
      <c r="E198" s="250"/>
      <c r="F198" s="250"/>
      <c r="G198" s="250"/>
      <c r="H198" s="250"/>
      <c r="I198" s="251"/>
      <c r="J198" s="274"/>
      <c r="K198" s="274"/>
      <c r="L198" s="274"/>
      <c r="M198" s="274"/>
      <c r="N198" s="274"/>
      <c r="O198" s="274"/>
      <c r="P198" s="275"/>
      <c r="Q198" s="275"/>
      <c r="R198" s="275"/>
      <c r="S198" s="275"/>
      <c r="T198" s="275"/>
    </row>
    <row r="199" spans="1:20" ht="57.75" hidden="1" customHeight="1">
      <c r="A199" s="255" t="s">
        <v>247</v>
      </c>
      <c r="B199" s="249" t="s">
        <v>288</v>
      </c>
      <c r="C199" s="250"/>
      <c r="D199" s="250"/>
      <c r="E199" s="250"/>
      <c r="F199" s="250"/>
      <c r="G199" s="250"/>
      <c r="H199" s="250"/>
      <c r="I199" s="251">
        <v>173.54</v>
      </c>
      <c r="J199" s="274"/>
      <c r="K199" s="274"/>
      <c r="L199" s="274"/>
      <c r="M199" s="274"/>
      <c r="N199" s="274"/>
      <c r="O199" s="274"/>
      <c r="P199" s="275"/>
      <c r="Q199" s="275"/>
      <c r="R199" s="275"/>
      <c r="S199" s="275"/>
      <c r="T199" s="275"/>
    </row>
    <row r="200" spans="1:20" ht="51.75" hidden="1">
      <c r="A200" s="276" t="s">
        <v>249</v>
      </c>
      <c r="B200" s="252"/>
      <c r="C200" s="250"/>
      <c r="D200" s="250"/>
      <c r="E200" s="250"/>
      <c r="F200" s="250"/>
      <c r="G200" s="250"/>
      <c r="H200" s="250"/>
      <c r="I200" s="251"/>
      <c r="J200" s="274"/>
      <c r="K200" s="274"/>
      <c r="L200" s="274"/>
      <c r="M200" s="274"/>
      <c r="N200" s="274"/>
      <c r="O200" s="274"/>
      <c r="P200" s="275"/>
      <c r="Q200" s="275"/>
      <c r="R200" s="275"/>
      <c r="S200" s="275"/>
      <c r="T200" s="275"/>
    </row>
    <row r="201" spans="1:20" ht="26.25" hidden="1">
      <c r="A201" s="248" t="s">
        <v>250</v>
      </c>
      <c r="B201" s="252" t="s">
        <v>300</v>
      </c>
      <c r="C201" s="250"/>
      <c r="D201" s="250"/>
      <c r="E201" s="250"/>
      <c r="F201" s="250"/>
      <c r="G201" s="250"/>
      <c r="H201" s="250"/>
      <c r="I201" s="251">
        <v>131.59</v>
      </c>
      <c r="J201" s="274"/>
      <c r="K201" s="274"/>
      <c r="L201" s="274"/>
      <c r="M201" s="274"/>
      <c r="N201" s="274"/>
      <c r="O201" s="274"/>
      <c r="P201" s="275"/>
      <c r="Q201" s="275"/>
      <c r="R201" s="275"/>
      <c r="S201" s="275"/>
      <c r="T201" s="275"/>
    </row>
    <row r="202" spans="1:20" ht="77.25" hidden="1">
      <c r="A202" s="276" t="s">
        <v>251</v>
      </c>
      <c r="B202" s="252"/>
      <c r="C202" s="250"/>
      <c r="D202" s="250"/>
      <c r="E202" s="250"/>
      <c r="F202" s="250"/>
      <c r="G202" s="250"/>
      <c r="H202" s="250"/>
      <c r="I202" s="251"/>
      <c r="J202" s="274"/>
      <c r="K202" s="274"/>
      <c r="L202" s="274"/>
      <c r="M202" s="274"/>
      <c r="N202" s="274"/>
      <c r="O202" s="274"/>
      <c r="P202" s="275"/>
      <c r="Q202" s="275"/>
      <c r="R202" s="275"/>
      <c r="S202" s="275"/>
      <c r="T202" s="275"/>
    </row>
    <row r="203" spans="1:20" ht="26.25" hidden="1">
      <c r="A203" s="248" t="s">
        <v>252</v>
      </c>
      <c r="B203" s="252" t="s">
        <v>253</v>
      </c>
      <c r="C203" s="250"/>
      <c r="D203" s="250"/>
      <c r="E203" s="250"/>
      <c r="F203" s="250"/>
      <c r="G203" s="250"/>
      <c r="H203" s="250"/>
      <c r="I203" s="251">
        <v>312.74</v>
      </c>
      <c r="J203" s="274"/>
      <c r="K203" s="274"/>
      <c r="L203" s="274"/>
      <c r="M203" s="274"/>
      <c r="N203" s="274"/>
      <c r="O203" s="274"/>
      <c r="P203" s="275"/>
      <c r="Q203" s="275"/>
      <c r="R203" s="275"/>
      <c r="S203" s="275"/>
      <c r="T203" s="275"/>
    </row>
    <row r="204" spans="1:20" ht="51.75">
      <c r="A204" s="276" t="s">
        <v>254</v>
      </c>
      <c r="B204" s="252"/>
      <c r="C204" s="250"/>
      <c r="D204" s="250"/>
      <c r="E204" s="250"/>
      <c r="F204" s="250"/>
      <c r="G204" s="250"/>
      <c r="H204" s="250"/>
      <c r="I204" s="251"/>
      <c r="J204" s="274"/>
      <c r="K204" s="274"/>
      <c r="L204" s="274"/>
      <c r="M204" s="274"/>
      <c r="N204" s="274"/>
      <c r="O204" s="274"/>
      <c r="P204" s="275"/>
      <c r="Q204" s="275"/>
      <c r="R204" s="275"/>
      <c r="S204" s="275"/>
      <c r="T204" s="275"/>
    </row>
    <row r="205" spans="1:20" ht="26.25">
      <c r="A205" s="248" t="s">
        <v>255</v>
      </c>
      <c r="B205" s="252" t="s">
        <v>253</v>
      </c>
      <c r="C205" s="250">
        <v>200.2</v>
      </c>
      <c r="D205" s="250">
        <v>193.2</v>
      </c>
      <c r="E205" s="250">
        <v>195.2</v>
      </c>
      <c r="F205" s="250">
        <v>195.2</v>
      </c>
      <c r="G205" s="250">
        <v>195.2</v>
      </c>
      <c r="H205" s="250">
        <v>195.2</v>
      </c>
      <c r="I205" s="251">
        <v>288.31</v>
      </c>
      <c r="J205" s="244">
        <f t="shared" ref="J205" si="17">C205*I205</f>
        <v>57719.661999999997</v>
      </c>
      <c r="K205" s="244">
        <f t="shared" ref="K205" si="18">D205*I205</f>
        <v>55701.491999999998</v>
      </c>
      <c r="L205" s="244">
        <f t="shared" ref="L205" si="19">E205*I205</f>
        <v>56278.111999999994</v>
      </c>
      <c r="M205" s="244">
        <f t="shared" ref="M205" si="20">F205*I205</f>
        <v>56278.111999999994</v>
      </c>
      <c r="N205" s="244">
        <f t="shared" ref="N205" si="21">G205*I205</f>
        <v>56278.111999999994</v>
      </c>
      <c r="O205" s="244">
        <f t="shared" ref="O205" si="22">H205*I205</f>
        <v>56278.111999999994</v>
      </c>
      <c r="P205" s="245">
        <f t="shared" ref="P205" si="23">K205/J205*100</f>
        <v>96.503496503496507</v>
      </c>
      <c r="Q205" s="245">
        <f t="shared" ref="Q205" si="24">L205/K205*100</f>
        <v>101.0351966873706</v>
      </c>
      <c r="R205" s="245">
        <f t="shared" ref="R205" si="25">M205/L205*100</f>
        <v>100</v>
      </c>
      <c r="S205" s="245">
        <f t="shared" ref="S205" si="26">N205/M205*100</f>
        <v>100</v>
      </c>
      <c r="T205" s="245">
        <f t="shared" ref="T205" si="27">O205/N205*100</f>
        <v>100</v>
      </c>
    </row>
    <row r="206" spans="1:20" ht="30.75" hidden="1" customHeight="1">
      <c r="A206" s="276" t="s">
        <v>256</v>
      </c>
      <c r="B206" s="252"/>
      <c r="C206" s="250"/>
      <c r="D206" s="250"/>
      <c r="E206" s="250"/>
      <c r="F206" s="250"/>
      <c r="G206" s="250"/>
      <c r="H206" s="250"/>
      <c r="I206" s="251"/>
      <c r="J206" s="274"/>
      <c r="K206" s="274"/>
      <c r="L206" s="274"/>
      <c r="M206" s="274"/>
      <c r="N206" s="274"/>
      <c r="O206" s="274"/>
      <c r="P206" s="275"/>
      <c r="Q206" s="275"/>
      <c r="R206" s="275"/>
      <c r="S206" s="275"/>
      <c r="T206" s="275"/>
    </row>
    <row r="207" spans="1:20" ht="26.25" hidden="1">
      <c r="A207" s="248" t="s">
        <v>257</v>
      </c>
      <c r="B207" s="252" t="s">
        <v>253</v>
      </c>
      <c r="C207" s="250"/>
      <c r="D207" s="250"/>
      <c r="E207" s="250"/>
      <c r="F207" s="250"/>
      <c r="G207" s="250"/>
      <c r="H207" s="250"/>
      <c r="I207" s="251"/>
      <c r="J207" s="274"/>
      <c r="K207" s="274"/>
      <c r="L207" s="274"/>
      <c r="M207" s="274"/>
      <c r="N207" s="274"/>
      <c r="O207" s="274"/>
      <c r="P207" s="275"/>
      <c r="Q207" s="275"/>
      <c r="R207" s="275"/>
      <c r="S207" s="275"/>
      <c r="T207" s="275"/>
    </row>
    <row r="208" spans="1:20" ht="52.5" hidden="1" customHeight="1">
      <c r="A208" s="276" t="s">
        <v>258</v>
      </c>
      <c r="B208" s="252"/>
      <c r="C208" s="250"/>
      <c r="D208" s="250"/>
      <c r="E208" s="250"/>
      <c r="F208" s="250"/>
      <c r="G208" s="250"/>
      <c r="H208" s="250"/>
      <c r="I208" s="251"/>
      <c r="J208" s="274"/>
      <c r="K208" s="274"/>
      <c r="L208" s="274"/>
      <c r="M208" s="274"/>
      <c r="N208" s="274"/>
      <c r="O208" s="274"/>
      <c r="P208" s="275"/>
      <c r="Q208" s="275"/>
      <c r="R208" s="275"/>
      <c r="S208" s="275"/>
      <c r="T208" s="275"/>
    </row>
    <row r="209" spans="1:20" ht="26.25" hidden="1">
      <c r="A209" s="259" t="s">
        <v>257</v>
      </c>
      <c r="B209" s="260" t="s">
        <v>253</v>
      </c>
      <c r="C209" s="261"/>
      <c r="D209" s="261"/>
      <c r="E209" s="261"/>
      <c r="F209" s="261"/>
      <c r="G209" s="261"/>
      <c r="H209" s="261"/>
      <c r="I209" s="262">
        <v>146.52000000000001</v>
      </c>
      <c r="J209" s="277"/>
      <c r="K209" s="277"/>
      <c r="L209" s="277"/>
      <c r="M209" s="277"/>
      <c r="N209" s="277"/>
      <c r="O209" s="277"/>
      <c r="P209" s="278"/>
      <c r="Q209" s="278"/>
      <c r="R209" s="278"/>
      <c r="S209" s="278"/>
      <c r="T209" s="278"/>
    </row>
    <row r="210" spans="1:20" ht="26.25">
      <c r="A210" s="279" t="s">
        <v>80</v>
      </c>
      <c r="B210" s="280"/>
      <c r="C210" s="302">
        <f>C205</f>
        <v>200.2</v>
      </c>
      <c r="D210" s="302">
        <f t="shared" ref="D210:T210" si="28">D205</f>
        <v>193.2</v>
      </c>
      <c r="E210" s="302">
        <f t="shared" si="28"/>
        <v>195.2</v>
      </c>
      <c r="F210" s="302">
        <f t="shared" si="28"/>
        <v>195.2</v>
      </c>
      <c r="G210" s="302">
        <f t="shared" si="28"/>
        <v>195.2</v>
      </c>
      <c r="H210" s="302">
        <f t="shared" si="28"/>
        <v>195.2</v>
      </c>
      <c r="I210" s="303"/>
      <c r="J210" s="302">
        <f t="shared" si="28"/>
        <v>57719.661999999997</v>
      </c>
      <c r="K210" s="302">
        <f t="shared" si="28"/>
        <v>55701.491999999998</v>
      </c>
      <c r="L210" s="302">
        <f t="shared" si="28"/>
        <v>56278.111999999994</v>
      </c>
      <c r="M210" s="302">
        <f t="shared" si="28"/>
        <v>56278.111999999994</v>
      </c>
      <c r="N210" s="302">
        <f t="shared" si="28"/>
        <v>56278.111999999994</v>
      </c>
      <c r="O210" s="302">
        <f t="shared" si="28"/>
        <v>56278.111999999994</v>
      </c>
      <c r="P210" s="302">
        <f t="shared" si="28"/>
        <v>96.503496503496507</v>
      </c>
      <c r="Q210" s="302">
        <f t="shared" si="28"/>
        <v>101.0351966873706</v>
      </c>
      <c r="R210" s="302">
        <f t="shared" si="28"/>
        <v>100</v>
      </c>
      <c r="S210" s="302">
        <f t="shared" si="28"/>
        <v>100</v>
      </c>
      <c r="T210" s="302">
        <f t="shared" si="28"/>
        <v>100</v>
      </c>
    </row>
    <row r="211" spans="1:20" ht="71.25" customHeight="1">
      <c r="A211" s="281" t="s">
        <v>259</v>
      </c>
      <c r="B211" s="298" t="s">
        <v>295</v>
      </c>
      <c r="C211" s="298" t="s">
        <v>295</v>
      </c>
      <c r="D211" s="298" t="s">
        <v>295</v>
      </c>
      <c r="E211" s="298" t="s">
        <v>295</v>
      </c>
      <c r="F211" s="298">
        <f>F190+F210</f>
        <v>9777.2000000000007</v>
      </c>
      <c r="G211" s="298" t="s">
        <v>295</v>
      </c>
      <c r="H211" s="298">
        <f>H190+H210</f>
        <v>40351.499999999993</v>
      </c>
      <c r="I211" s="304" t="s">
        <v>295</v>
      </c>
      <c r="J211" s="298">
        <f t="shared" ref="J211:O211" si="29">J190+J210</f>
        <v>91152.084000000003</v>
      </c>
      <c r="K211" s="298">
        <f t="shared" si="29"/>
        <v>80350.635999999999</v>
      </c>
      <c r="L211" s="298">
        <f t="shared" si="29"/>
        <v>79913.741999999998</v>
      </c>
      <c r="M211" s="298">
        <f t="shared" si="29"/>
        <v>119047.54299999999</v>
      </c>
      <c r="N211" s="298">
        <f t="shared" si="29"/>
        <v>264864.223</v>
      </c>
      <c r="O211" s="298">
        <f t="shared" si="29"/>
        <v>269131.18700000003</v>
      </c>
      <c r="P211" s="245">
        <f t="shared" ref="P211" si="30">K211/J211*100</f>
        <v>88.150081132538887</v>
      </c>
      <c r="Q211" s="245">
        <f t="shared" ref="Q211" si="31">L211/K211*100</f>
        <v>99.456265660423654</v>
      </c>
      <c r="R211" s="245">
        <f t="shared" ref="R211" si="32">M211/L211*100</f>
        <v>148.97005198430077</v>
      </c>
      <c r="S211" s="245">
        <f t="shared" ref="S211" si="33">N211/M211*100</f>
        <v>222.48608944411393</v>
      </c>
      <c r="T211" s="245">
        <f t="shared" ref="T211" si="34">O211/N211*100</f>
        <v>101.61100051629094</v>
      </c>
    </row>
    <row r="212" spans="1:20" ht="27" hidden="1">
      <c r="A212" s="403" t="s">
        <v>260</v>
      </c>
      <c r="B212" s="404"/>
      <c r="C212" s="404"/>
      <c r="D212" s="404"/>
      <c r="E212" s="404"/>
      <c r="F212" s="404"/>
      <c r="G212" s="404"/>
      <c r="H212" s="404"/>
      <c r="I212" s="404"/>
      <c r="J212" s="404"/>
      <c r="K212" s="404"/>
      <c r="L212" s="404"/>
      <c r="M212" s="404"/>
      <c r="N212" s="404"/>
      <c r="O212" s="404"/>
      <c r="P212" s="404"/>
      <c r="Q212" s="404"/>
      <c r="R212" s="404"/>
      <c r="S212" s="404"/>
      <c r="T212" s="394"/>
    </row>
    <row r="213" spans="1:20" ht="52.5" hidden="1" customHeight="1">
      <c r="A213" s="255" t="s">
        <v>261</v>
      </c>
      <c r="B213" s="249" t="s">
        <v>150</v>
      </c>
      <c r="C213" s="250"/>
      <c r="D213" s="250"/>
      <c r="E213" s="250"/>
      <c r="F213" s="250"/>
      <c r="G213" s="250"/>
      <c r="H213" s="250"/>
      <c r="I213" s="251">
        <v>509.11</v>
      </c>
      <c r="J213" s="274"/>
      <c r="K213" s="274"/>
      <c r="L213" s="274"/>
      <c r="M213" s="274"/>
      <c r="N213" s="274"/>
      <c r="O213" s="274"/>
      <c r="P213" s="275"/>
      <c r="Q213" s="275"/>
      <c r="R213" s="275"/>
      <c r="S213" s="275"/>
      <c r="T213" s="275"/>
    </row>
    <row r="214" spans="1:20" ht="26.25" hidden="1">
      <c r="A214" s="259" t="s">
        <v>262</v>
      </c>
      <c r="B214" s="260" t="s">
        <v>79</v>
      </c>
      <c r="C214" s="261"/>
      <c r="D214" s="261"/>
      <c r="E214" s="261"/>
      <c r="F214" s="261"/>
      <c r="G214" s="261"/>
      <c r="H214" s="261"/>
      <c r="I214" s="262">
        <v>9.23</v>
      </c>
      <c r="J214" s="277"/>
      <c r="K214" s="277"/>
      <c r="L214" s="277"/>
      <c r="M214" s="277"/>
      <c r="N214" s="277"/>
      <c r="O214" s="277"/>
      <c r="P214" s="277"/>
      <c r="Q214" s="277"/>
      <c r="R214" s="277"/>
      <c r="S214" s="277"/>
      <c r="T214" s="277"/>
    </row>
    <row r="215" spans="1:20" ht="27.75" hidden="1">
      <c r="A215" s="263" t="s">
        <v>80</v>
      </c>
      <c r="B215" s="264" t="s">
        <v>295</v>
      </c>
      <c r="C215" s="265" t="s">
        <v>295</v>
      </c>
      <c r="D215" s="265" t="s">
        <v>295</v>
      </c>
      <c r="E215" s="265" t="s">
        <v>295</v>
      </c>
      <c r="F215" s="265"/>
      <c r="G215" s="265" t="s">
        <v>295</v>
      </c>
      <c r="H215" s="265"/>
      <c r="I215" s="266" t="s">
        <v>295</v>
      </c>
      <c r="J215" s="267"/>
      <c r="K215" s="267"/>
      <c r="L215" s="267"/>
      <c r="M215" s="267"/>
      <c r="N215" s="267"/>
      <c r="O215" s="267"/>
      <c r="P215" s="267"/>
      <c r="Q215" s="267"/>
      <c r="R215" s="267"/>
      <c r="S215" s="267"/>
      <c r="T215" s="267"/>
    </row>
    <row r="216" spans="1:20" ht="27" hidden="1">
      <c r="A216" s="392" t="s">
        <v>263</v>
      </c>
      <c r="B216" s="393"/>
      <c r="C216" s="393"/>
      <c r="D216" s="393"/>
      <c r="E216" s="393"/>
      <c r="F216" s="393"/>
      <c r="G216" s="393"/>
      <c r="H216" s="393"/>
      <c r="I216" s="393"/>
      <c r="J216" s="393"/>
      <c r="K216" s="393"/>
      <c r="L216" s="393"/>
      <c r="M216" s="393"/>
      <c r="N216" s="393"/>
      <c r="O216" s="393"/>
      <c r="P216" s="393"/>
      <c r="Q216" s="393"/>
      <c r="R216" s="393"/>
      <c r="S216" s="393"/>
      <c r="T216" s="394"/>
    </row>
    <row r="217" spans="1:20" ht="26.25" hidden="1">
      <c r="A217" s="282" t="s">
        <v>264</v>
      </c>
      <c r="B217" s="269" t="s">
        <v>79</v>
      </c>
      <c r="C217" s="270"/>
      <c r="D217" s="270"/>
      <c r="E217" s="270"/>
      <c r="F217" s="270"/>
      <c r="G217" s="270"/>
      <c r="H217" s="270"/>
      <c r="I217" s="271" t="s">
        <v>292</v>
      </c>
      <c r="J217" s="283"/>
      <c r="K217" s="283"/>
      <c r="L217" s="283"/>
      <c r="M217" s="283"/>
      <c r="N217" s="283"/>
      <c r="O217" s="283"/>
      <c r="P217" s="284"/>
      <c r="Q217" s="284"/>
      <c r="R217" s="284"/>
      <c r="S217" s="284"/>
      <c r="T217" s="284"/>
    </row>
    <row r="218" spans="1:20" ht="26.25" hidden="1">
      <c r="A218" s="285" t="s">
        <v>265</v>
      </c>
      <c r="B218" s="252" t="s">
        <v>79</v>
      </c>
      <c r="C218" s="250"/>
      <c r="D218" s="250"/>
      <c r="E218" s="250"/>
      <c r="F218" s="250"/>
      <c r="G218" s="250"/>
      <c r="H218" s="250"/>
      <c r="I218" s="251" t="s">
        <v>293</v>
      </c>
      <c r="J218" s="244"/>
      <c r="K218" s="244"/>
      <c r="L218" s="244"/>
      <c r="M218" s="244"/>
      <c r="N218" s="244"/>
      <c r="O218" s="244"/>
      <c r="P218" s="245"/>
      <c r="Q218" s="245"/>
      <c r="R218" s="245"/>
      <c r="S218" s="245"/>
      <c r="T218" s="245"/>
    </row>
    <row r="219" spans="1:20" ht="26.25" hidden="1">
      <c r="A219" s="255" t="s">
        <v>266</v>
      </c>
      <c r="B219" s="252" t="s">
        <v>79</v>
      </c>
      <c r="C219" s="250"/>
      <c r="D219" s="250"/>
      <c r="E219" s="250"/>
      <c r="F219" s="250"/>
      <c r="G219" s="250"/>
      <c r="H219" s="250"/>
      <c r="I219" s="251" t="s">
        <v>294</v>
      </c>
      <c r="J219" s="244"/>
      <c r="K219" s="244"/>
      <c r="L219" s="244"/>
      <c r="M219" s="244"/>
      <c r="N219" s="244"/>
      <c r="O219" s="244"/>
      <c r="P219" s="245"/>
      <c r="Q219" s="245"/>
      <c r="R219" s="245"/>
      <c r="S219" s="245"/>
      <c r="T219" s="245"/>
    </row>
    <row r="220" spans="1:20" ht="26.25" hidden="1">
      <c r="A220" s="255" t="s">
        <v>267</v>
      </c>
      <c r="B220" s="252" t="s">
        <v>79</v>
      </c>
      <c r="C220" s="250"/>
      <c r="D220" s="250"/>
      <c r="E220" s="250"/>
      <c r="F220" s="250"/>
      <c r="G220" s="250"/>
      <c r="H220" s="250"/>
      <c r="I220" s="251" t="s">
        <v>289</v>
      </c>
      <c r="J220" s="244"/>
      <c r="K220" s="244"/>
      <c r="L220" s="244"/>
      <c r="M220" s="244"/>
      <c r="N220" s="244"/>
      <c r="O220" s="244"/>
      <c r="P220" s="245"/>
      <c r="Q220" s="245"/>
      <c r="R220" s="245"/>
      <c r="S220" s="245"/>
      <c r="T220" s="245"/>
    </row>
    <row r="221" spans="1:20" ht="26.25" hidden="1">
      <c r="A221" s="255" t="s">
        <v>268</v>
      </c>
      <c r="B221" s="252" t="s">
        <v>79</v>
      </c>
      <c r="C221" s="250"/>
      <c r="D221" s="250"/>
      <c r="E221" s="250"/>
      <c r="F221" s="250"/>
      <c r="G221" s="250"/>
      <c r="H221" s="250"/>
      <c r="I221" s="251" t="s">
        <v>291</v>
      </c>
      <c r="J221" s="244"/>
      <c r="K221" s="244"/>
      <c r="L221" s="244"/>
      <c r="M221" s="244"/>
      <c r="N221" s="244"/>
      <c r="O221" s="244"/>
      <c r="P221" s="245"/>
      <c r="Q221" s="245"/>
      <c r="R221" s="245"/>
      <c r="S221" s="245"/>
      <c r="T221" s="245"/>
    </row>
    <row r="222" spans="1:20" ht="26.25" hidden="1">
      <c r="A222" s="255" t="s">
        <v>269</v>
      </c>
      <c r="B222" s="252" t="s">
        <v>148</v>
      </c>
      <c r="C222" s="250"/>
      <c r="D222" s="250"/>
      <c r="E222" s="250"/>
      <c r="F222" s="250"/>
      <c r="G222" s="250"/>
      <c r="H222" s="250"/>
      <c r="I222" s="251" t="s">
        <v>290</v>
      </c>
      <c r="J222" s="244"/>
      <c r="K222" s="244"/>
      <c r="L222" s="244"/>
      <c r="M222" s="244"/>
      <c r="N222" s="244"/>
      <c r="O222" s="244"/>
      <c r="P222" s="245"/>
      <c r="Q222" s="245"/>
      <c r="R222" s="245"/>
      <c r="S222" s="245"/>
      <c r="T222" s="245"/>
    </row>
    <row r="223" spans="1:20" ht="27.75" hidden="1">
      <c r="A223" s="263" t="s">
        <v>80</v>
      </c>
      <c r="B223" s="264" t="s">
        <v>295</v>
      </c>
      <c r="C223" s="265"/>
      <c r="D223" s="265"/>
      <c r="E223" s="265"/>
      <c r="F223" s="265"/>
      <c r="G223" s="265" t="s">
        <v>295</v>
      </c>
      <c r="H223" s="265"/>
      <c r="I223" s="266" t="s">
        <v>295</v>
      </c>
      <c r="J223" s="267"/>
      <c r="K223" s="267"/>
      <c r="L223" s="267"/>
      <c r="M223" s="267"/>
      <c r="N223" s="267"/>
      <c r="O223" s="267"/>
      <c r="P223" s="267"/>
      <c r="Q223" s="267"/>
      <c r="R223" s="267"/>
      <c r="S223" s="267"/>
      <c r="T223" s="267"/>
    </row>
    <row r="224" spans="1:20" ht="27" hidden="1">
      <c r="A224" s="392" t="s">
        <v>270</v>
      </c>
      <c r="B224" s="393"/>
      <c r="C224" s="393"/>
      <c r="D224" s="393"/>
      <c r="E224" s="393"/>
      <c r="F224" s="393"/>
      <c r="G224" s="393"/>
      <c r="H224" s="393"/>
      <c r="I224" s="393"/>
      <c r="J224" s="393"/>
      <c r="K224" s="393"/>
      <c r="L224" s="393"/>
      <c r="M224" s="393"/>
      <c r="N224" s="393"/>
      <c r="O224" s="393"/>
      <c r="P224" s="393"/>
      <c r="Q224" s="393"/>
      <c r="R224" s="393"/>
      <c r="S224" s="393"/>
      <c r="T224" s="394"/>
    </row>
    <row r="225" spans="1:20" ht="26.25" hidden="1">
      <c r="A225" s="268" t="s">
        <v>271</v>
      </c>
      <c r="B225" s="269"/>
      <c r="C225" s="270"/>
      <c r="D225" s="270"/>
      <c r="E225" s="270"/>
      <c r="F225" s="270"/>
      <c r="G225" s="270"/>
      <c r="H225" s="270"/>
      <c r="I225" s="271"/>
      <c r="J225" s="272"/>
      <c r="K225" s="272"/>
      <c r="L225" s="272"/>
      <c r="M225" s="272"/>
      <c r="N225" s="272"/>
      <c r="O225" s="272"/>
      <c r="P225" s="273"/>
      <c r="Q225" s="273"/>
      <c r="R225" s="273"/>
      <c r="S225" s="273"/>
      <c r="T225" s="273"/>
    </row>
    <row r="226" spans="1:20" ht="26.25" hidden="1">
      <c r="A226" s="258"/>
      <c r="B226" s="252"/>
      <c r="C226" s="250"/>
      <c r="D226" s="250"/>
      <c r="E226" s="250"/>
      <c r="F226" s="250"/>
      <c r="G226" s="250"/>
      <c r="H226" s="250"/>
      <c r="I226" s="251"/>
      <c r="J226" s="274"/>
      <c r="K226" s="274"/>
      <c r="L226" s="274"/>
      <c r="M226" s="274"/>
      <c r="N226" s="274"/>
      <c r="O226" s="274"/>
      <c r="P226" s="275"/>
      <c r="Q226" s="275"/>
      <c r="R226" s="275"/>
      <c r="S226" s="275"/>
      <c r="T226" s="275"/>
    </row>
    <row r="227" spans="1:20" ht="27.75">
      <c r="A227" s="263" t="s">
        <v>80</v>
      </c>
      <c r="B227" s="264" t="s">
        <v>295</v>
      </c>
      <c r="C227" s="265" t="s">
        <v>295</v>
      </c>
      <c r="D227" s="265" t="s">
        <v>295</v>
      </c>
      <c r="E227" s="265" t="s">
        <v>295</v>
      </c>
      <c r="F227" s="265"/>
      <c r="G227" s="265" t="s">
        <v>295</v>
      </c>
      <c r="H227" s="265"/>
      <c r="I227" s="266" t="s">
        <v>295</v>
      </c>
      <c r="J227" s="267"/>
      <c r="K227" s="267"/>
      <c r="L227" s="267"/>
      <c r="M227" s="267"/>
      <c r="N227" s="267"/>
      <c r="O227" s="267"/>
      <c r="P227" s="267"/>
      <c r="Q227" s="267"/>
      <c r="R227" s="267"/>
      <c r="S227" s="267"/>
      <c r="T227" s="267"/>
    </row>
    <row r="228" spans="1:20" ht="27.75">
      <c r="A228" s="286"/>
      <c r="B228" s="287"/>
      <c r="C228" s="288"/>
      <c r="D228" s="288"/>
      <c r="E228" s="288"/>
      <c r="F228" s="288"/>
      <c r="G228" s="288"/>
      <c r="H228" s="288"/>
      <c r="I228" s="289"/>
      <c r="J228" s="290"/>
      <c r="K228" s="290"/>
      <c r="L228" s="290"/>
      <c r="M228" s="290"/>
      <c r="N228" s="290"/>
      <c r="O228" s="290"/>
      <c r="P228" s="290"/>
      <c r="Q228" s="290"/>
      <c r="R228" s="290"/>
      <c r="S228" s="290"/>
      <c r="T228" s="290"/>
    </row>
    <row r="229" spans="1:20" ht="26.25">
      <c r="A229" s="401" t="s">
        <v>297</v>
      </c>
      <c r="B229" s="402"/>
      <c r="C229" s="402"/>
      <c r="D229" s="402"/>
      <c r="E229" s="402"/>
      <c r="F229" s="402"/>
      <c r="G229" s="402"/>
      <c r="H229" s="402"/>
      <c r="I229" s="402"/>
      <c r="J229" s="290"/>
      <c r="K229" s="290"/>
      <c r="L229" s="290"/>
      <c r="M229" s="290"/>
      <c r="N229" s="290"/>
      <c r="O229" s="290"/>
      <c r="P229" s="290"/>
      <c r="Q229" s="290"/>
      <c r="R229" s="290"/>
      <c r="S229" s="290"/>
      <c r="T229" s="290"/>
    </row>
    <row r="230" spans="1:20" ht="26.25">
      <c r="A230" s="291" t="s">
        <v>347</v>
      </c>
      <c r="B230" s="292"/>
      <c r="C230" s="293"/>
      <c r="D230" s="293"/>
      <c r="E230" s="293"/>
      <c r="F230" s="293"/>
      <c r="G230" s="293"/>
      <c r="H230" s="293"/>
      <c r="I230" s="294"/>
      <c r="J230" s="295"/>
      <c r="K230" s="295"/>
      <c r="L230" s="295"/>
      <c r="M230" s="295"/>
      <c r="N230" s="295"/>
      <c r="O230" s="295"/>
      <c r="P230" s="295"/>
      <c r="Q230" s="295"/>
      <c r="R230" s="295"/>
      <c r="S230" s="295"/>
      <c r="T230" s="295"/>
    </row>
    <row r="231" spans="1:20" ht="57.75" customHeight="1">
      <c r="A231" s="400" t="s">
        <v>310</v>
      </c>
      <c r="B231" s="400"/>
      <c r="C231" s="400"/>
      <c r="D231" s="400"/>
      <c r="E231" s="400"/>
      <c r="F231" s="400"/>
      <c r="G231" s="400"/>
      <c r="H231" s="400"/>
      <c r="I231" s="400"/>
      <c r="J231" s="400"/>
      <c r="K231" s="400"/>
      <c r="L231" s="400"/>
      <c r="M231" s="400"/>
      <c r="N231" s="400"/>
      <c r="O231" s="400"/>
      <c r="P231" s="400"/>
      <c r="Q231" s="400"/>
      <c r="R231" s="400"/>
      <c r="S231" s="400"/>
      <c r="T231" s="296"/>
    </row>
    <row r="232" spans="1:20" ht="20.25">
      <c r="A232" s="27"/>
      <c r="B232" s="51"/>
      <c r="C232" s="24"/>
      <c r="D232" s="24"/>
      <c r="E232" s="24"/>
      <c r="F232" s="24"/>
      <c r="G232" s="24"/>
      <c r="H232" s="24"/>
      <c r="I232" s="59"/>
      <c r="J232" s="25"/>
      <c r="K232" s="25"/>
      <c r="L232" s="25"/>
      <c r="M232" s="25"/>
      <c r="N232" s="25"/>
      <c r="O232" s="25"/>
      <c r="P232" s="25"/>
      <c r="Q232" s="25"/>
      <c r="R232" s="25"/>
      <c r="S232" s="25"/>
    </row>
    <row r="233" spans="1:20" ht="20.25">
      <c r="A233" s="24"/>
      <c r="B233" s="51"/>
      <c r="C233" s="24"/>
      <c r="D233" s="24"/>
      <c r="E233" s="24"/>
      <c r="F233" s="24"/>
      <c r="G233" s="24"/>
      <c r="H233" s="24"/>
      <c r="I233" s="59"/>
      <c r="J233" s="25"/>
      <c r="K233" s="25"/>
      <c r="L233" s="25"/>
      <c r="M233" s="25"/>
      <c r="N233" s="25"/>
      <c r="O233" s="25"/>
      <c r="P233" s="25"/>
      <c r="Q233" s="25"/>
      <c r="R233" s="25"/>
      <c r="S233" s="25"/>
    </row>
    <row r="234" spans="1:20" ht="20.25">
      <c r="A234" s="24"/>
      <c r="B234" s="51"/>
      <c r="C234" s="24"/>
      <c r="D234" s="24"/>
      <c r="E234" s="24"/>
      <c r="F234" s="24"/>
      <c r="G234" s="24"/>
      <c r="H234" s="24"/>
      <c r="I234" s="59"/>
      <c r="J234" s="25"/>
      <c r="K234" s="25"/>
      <c r="L234" s="25"/>
      <c r="M234" s="25"/>
      <c r="N234" s="25"/>
      <c r="O234" s="25"/>
      <c r="P234" s="25"/>
      <c r="Q234" s="25"/>
      <c r="R234" s="25"/>
      <c r="S234" s="25"/>
    </row>
    <row r="235" spans="1:20" ht="20.25">
      <c r="A235" s="24"/>
      <c r="B235" s="51"/>
      <c r="C235" s="24"/>
      <c r="D235" s="24"/>
      <c r="E235" s="24"/>
      <c r="F235" s="24"/>
      <c r="G235" s="24"/>
      <c r="H235" s="24"/>
      <c r="I235" s="59"/>
      <c r="J235" s="25"/>
      <c r="K235" s="25"/>
      <c r="L235" s="25"/>
      <c r="M235" s="25"/>
      <c r="N235" s="25"/>
      <c r="O235" s="25"/>
      <c r="P235" s="25"/>
      <c r="Q235" s="25"/>
      <c r="R235" s="25"/>
      <c r="S235" s="25"/>
    </row>
    <row r="236" spans="1:20" ht="20.25">
      <c r="A236" s="24"/>
      <c r="B236" s="51"/>
      <c r="C236" s="24"/>
      <c r="D236" s="24"/>
      <c r="E236" s="24"/>
      <c r="F236" s="24"/>
      <c r="G236" s="24"/>
      <c r="H236" s="24"/>
      <c r="I236" s="59"/>
      <c r="J236" s="25"/>
      <c r="K236" s="25"/>
      <c r="L236" s="25"/>
      <c r="M236" s="25"/>
      <c r="N236" s="25"/>
      <c r="O236" s="25"/>
      <c r="P236" s="25"/>
      <c r="Q236" s="25"/>
      <c r="R236" s="25"/>
      <c r="S236" s="25"/>
    </row>
    <row r="237" spans="1:20" ht="20.25">
      <c r="A237" s="24"/>
      <c r="B237" s="51"/>
      <c r="C237" s="24"/>
      <c r="D237" s="24"/>
      <c r="E237" s="24"/>
      <c r="F237" s="24"/>
      <c r="G237" s="24"/>
      <c r="H237" s="24"/>
      <c r="I237" s="59"/>
      <c r="J237" s="25"/>
      <c r="K237" s="25"/>
      <c r="L237" s="25"/>
      <c r="M237" s="25"/>
      <c r="N237" s="25"/>
      <c r="O237" s="25"/>
      <c r="P237" s="25"/>
      <c r="Q237" s="25"/>
      <c r="R237" s="25"/>
      <c r="S237" s="25"/>
    </row>
    <row r="238" spans="1:20" ht="20.25">
      <c r="A238" s="24"/>
      <c r="B238" s="51"/>
      <c r="C238" s="24"/>
      <c r="D238" s="24"/>
      <c r="E238" s="24"/>
      <c r="F238" s="24"/>
      <c r="G238" s="24"/>
      <c r="H238" s="24"/>
      <c r="I238" s="59"/>
      <c r="J238" s="25"/>
      <c r="K238" s="25"/>
      <c r="L238" s="25"/>
      <c r="M238" s="25"/>
      <c r="N238" s="25"/>
      <c r="O238" s="25"/>
      <c r="P238" s="25"/>
      <c r="Q238" s="25"/>
      <c r="R238" s="25"/>
      <c r="S238" s="25"/>
    </row>
    <row r="239" spans="1:20" ht="20.25">
      <c r="A239" s="24"/>
      <c r="B239" s="51"/>
      <c r="C239" s="24"/>
      <c r="D239" s="24"/>
      <c r="E239" s="24"/>
      <c r="F239" s="24"/>
      <c r="G239" s="24"/>
      <c r="H239" s="24"/>
      <c r="I239" s="59"/>
      <c r="J239" s="25"/>
      <c r="K239" s="25"/>
      <c r="L239" s="25"/>
      <c r="M239" s="25"/>
      <c r="N239" s="25"/>
      <c r="O239" s="25"/>
      <c r="P239" s="25"/>
      <c r="Q239" s="25"/>
      <c r="R239" s="25"/>
      <c r="S239" s="25"/>
    </row>
    <row r="240" spans="1:20">
      <c r="A240" s="26"/>
      <c r="B240" s="52"/>
      <c r="C240" s="26"/>
      <c r="D240" s="26"/>
      <c r="E240" s="26"/>
      <c r="F240" s="26"/>
      <c r="G240" s="26"/>
      <c r="H240" s="26"/>
      <c r="I240" s="60"/>
    </row>
    <row r="241" spans="1:9">
      <c r="A241" s="26"/>
      <c r="B241" s="52"/>
      <c r="C241" s="26"/>
      <c r="D241" s="26"/>
      <c r="E241" s="26"/>
      <c r="F241" s="26"/>
      <c r="G241" s="26"/>
      <c r="H241" s="26"/>
      <c r="I241" s="60"/>
    </row>
    <row r="242" spans="1:9">
      <c r="A242" s="26"/>
      <c r="B242" s="52"/>
      <c r="C242" s="26"/>
      <c r="D242" s="26"/>
      <c r="E242" s="26"/>
      <c r="F242" s="26"/>
      <c r="G242" s="26"/>
      <c r="H242" s="26"/>
      <c r="I242" s="60"/>
    </row>
    <row r="243" spans="1:9">
      <c r="A243" s="26"/>
      <c r="B243" s="52"/>
      <c r="C243" s="26"/>
      <c r="D243" s="26"/>
      <c r="E243" s="26"/>
      <c r="F243" s="26"/>
      <c r="G243" s="26"/>
      <c r="H243" s="26"/>
      <c r="I243" s="60"/>
    </row>
    <row r="244" spans="1:9">
      <c r="A244" s="26"/>
      <c r="B244" s="52"/>
      <c r="C244" s="26"/>
      <c r="D244" s="26"/>
      <c r="E244" s="26"/>
      <c r="F244" s="26"/>
      <c r="G244" s="26"/>
      <c r="H244" s="26"/>
      <c r="I244" s="60"/>
    </row>
    <row r="245" spans="1:9">
      <c r="A245" s="26"/>
      <c r="B245" s="52"/>
      <c r="C245" s="26"/>
      <c r="D245" s="26"/>
      <c r="E245" s="26"/>
      <c r="F245" s="26"/>
      <c r="G245" s="26"/>
      <c r="H245" s="26"/>
      <c r="I245" s="60"/>
    </row>
    <row r="246" spans="1:9">
      <c r="A246" s="26"/>
      <c r="B246" s="52"/>
      <c r="C246" s="26"/>
      <c r="D246" s="26"/>
      <c r="E246" s="26"/>
      <c r="F246" s="26"/>
      <c r="G246" s="26"/>
      <c r="H246" s="26"/>
      <c r="I246" s="60"/>
    </row>
  </sheetData>
  <mergeCells count="17">
    <mergeCell ref="A224:T224"/>
    <mergeCell ref="A8:T8"/>
    <mergeCell ref="A191:T191"/>
    <mergeCell ref="A231:S231"/>
    <mergeCell ref="A229:I229"/>
    <mergeCell ref="A212:T212"/>
    <mergeCell ref="A216:T216"/>
    <mergeCell ref="A25:T25"/>
    <mergeCell ref="N1:T1"/>
    <mergeCell ref="A9:T9"/>
    <mergeCell ref="B5:H5"/>
    <mergeCell ref="J5:O5"/>
    <mergeCell ref="A2:S2"/>
    <mergeCell ref="A3:S3"/>
    <mergeCell ref="A5:A6"/>
    <mergeCell ref="I5:I6"/>
    <mergeCell ref="P5:T5"/>
  </mergeCells>
  <phoneticPr fontId="15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33" fitToWidth="0" fitToHeight="0" orientation="landscape" r:id="rId1"/>
  <headerFooter alignWithMargins="0"/>
  <rowBreaks count="5" manualBreakCount="5">
    <brk id="45" max="16383" man="1"/>
    <brk id="89" max="16383" man="1"/>
    <brk id="126" max="16383" man="1"/>
    <brk id="161" max="16383" man="1"/>
    <brk id="195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indexed="50"/>
  </sheetPr>
  <dimension ref="A1:J267"/>
  <sheetViews>
    <sheetView view="pageBreakPreview" zoomScale="75" zoomScaleNormal="100" workbookViewId="0">
      <selection activeCell="A18" sqref="A18"/>
    </sheetView>
  </sheetViews>
  <sheetFormatPr defaultColWidth="9.140625" defaultRowHeight="12.75"/>
  <cols>
    <col min="1" max="1" width="42.7109375" style="154" customWidth="1"/>
    <col min="2" max="2" width="9.28515625" style="154" customWidth="1"/>
    <col min="3" max="5" width="14.7109375" style="126" customWidth="1"/>
    <col min="6" max="6" width="15.7109375" style="126" customWidth="1"/>
    <col min="7" max="7" width="12.28515625" style="126" customWidth="1"/>
    <col min="8" max="8" width="13.42578125" style="126" customWidth="1"/>
    <col min="9" max="9" width="13.5703125" style="126" customWidth="1"/>
    <col min="10" max="10" width="14.7109375" style="126" customWidth="1"/>
    <col min="11" max="16384" width="9.140625" style="126"/>
  </cols>
  <sheetData>
    <row r="1" spans="1:10" ht="15.75">
      <c r="A1" s="124"/>
      <c r="B1" s="124"/>
      <c r="C1" s="125"/>
      <c r="D1" s="125"/>
      <c r="E1" s="125"/>
      <c r="F1" s="430" t="s">
        <v>380</v>
      </c>
      <c r="G1" s="430"/>
      <c r="H1" s="430"/>
      <c r="I1" s="430"/>
      <c r="J1" s="430"/>
    </row>
    <row r="2" spans="1:10" ht="24.75" customHeight="1">
      <c r="A2" s="415" t="s">
        <v>381</v>
      </c>
      <c r="B2" s="415"/>
      <c r="C2" s="415"/>
      <c r="D2" s="415"/>
      <c r="E2" s="415"/>
      <c r="F2" s="415"/>
      <c r="G2" s="415"/>
      <c r="H2" s="415"/>
      <c r="I2" s="415"/>
      <c r="J2" s="415"/>
    </row>
    <row r="3" spans="1:10" ht="14.25" customHeight="1">
      <c r="A3" s="431" t="s">
        <v>382</v>
      </c>
      <c r="B3" s="431"/>
      <c r="C3" s="431"/>
      <c r="D3" s="431"/>
      <c r="E3" s="431"/>
      <c r="F3" s="431"/>
      <c r="G3" s="431"/>
      <c r="H3" s="431"/>
      <c r="I3" s="431"/>
      <c r="J3" s="431"/>
    </row>
    <row r="4" spans="1:10" ht="14.25" customHeight="1">
      <c r="A4" s="127"/>
      <c r="B4" s="127"/>
      <c r="C4" s="127"/>
      <c r="D4" s="127"/>
      <c r="E4" s="127"/>
      <c r="F4" s="127"/>
      <c r="G4" s="127"/>
      <c r="H4" s="127"/>
    </row>
    <row r="5" spans="1:10" ht="7.5" customHeight="1">
      <c r="A5" s="432" t="s">
        <v>383</v>
      </c>
      <c r="B5" s="432"/>
      <c r="C5" s="432"/>
      <c r="D5" s="432"/>
      <c r="E5" s="432"/>
      <c r="F5" s="432"/>
      <c r="G5" s="432"/>
      <c r="H5" s="432"/>
      <c r="I5" s="432"/>
      <c r="J5" s="432"/>
    </row>
    <row r="6" spans="1:10" ht="15.75">
      <c r="A6" s="431" t="s">
        <v>384</v>
      </c>
      <c r="B6" s="431"/>
      <c r="C6" s="431"/>
      <c r="D6" s="431"/>
      <c r="E6" s="431"/>
      <c r="F6" s="431"/>
      <c r="G6" s="431"/>
      <c r="H6" s="431"/>
      <c r="I6" s="431"/>
      <c r="J6" s="431"/>
    </row>
    <row r="7" spans="1:10" ht="13.5" thickBot="1">
      <c r="A7" s="429"/>
      <c r="B7" s="429"/>
      <c r="C7" s="429"/>
      <c r="D7" s="429"/>
      <c r="E7" s="429"/>
      <c r="F7" s="429"/>
      <c r="G7" s="429"/>
      <c r="H7" s="429"/>
    </row>
    <row r="8" spans="1:10" ht="18.75" customHeight="1">
      <c r="A8" s="448" t="s">
        <v>385</v>
      </c>
      <c r="B8" s="441" t="s">
        <v>386</v>
      </c>
      <c r="C8" s="435" t="s">
        <v>489</v>
      </c>
      <c r="D8" s="435" t="s">
        <v>509</v>
      </c>
      <c r="E8" s="435" t="s">
        <v>510</v>
      </c>
      <c r="F8" s="433" t="s">
        <v>387</v>
      </c>
      <c r="G8" s="421"/>
      <c r="H8" s="421"/>
      <c r="I8" s="422"/>
    </row>
    <row r="9" spans="1:10" ht="18.75" customHeight="1">
      <c r="A9" s="449"/>
      <c r="B9" s="436"/>
      <c r="C9" s="436"/>
      <c r="D9" s="436"/>
      <c r="E9" s="436"/>
      <c r="F9" s="443">
        <v>2017</v>
      </c>
      <c r="G9" s="444"/>
      <c r="H9" s="445" t="s">
        <v>485</v>
      </c>
      <c r="I9" s="451" t="s">
        <v>504</v>
      </c>
    </row>
    <row r="10" spans="1:10" ht="16.5" customHeight="1" thickBot="1">
      <c r="A10" s="450"/>
      <c r="B10" s="442"/>
      <c r="C10" s="437"/>
      <c r="D10" s="437"/>
      <c r="E10" s="437"/>
      <c r="F10" s="128" t="s">
        <v>311</v>
      </c>
      <c r="G10" s="129" t="s">
        <v>10</v>
      </c>
      <c r="H10" s="419"/>
      <c r="I10" s="428"/>
    </row>
    <row r="11" spans="1:10" ht="31.5" customHeight="1">
      <c r="A11" s="130" t="s">
        <v>414</v>
      </c>
      <c r="B11" s="131" t="s">
        <v>32</v>
      </c>
      <c r="C11" s="132"/>
      <c r="D11" s="132"/>
      <c r="E11" s="132"/>
      <c r="F11" s="132"/>
      <c r="G11" s="133"/>
      <c r="H11" s="134"/>
      <c r="I11" s="133"/>
    </row>
    <row r="12" spans="1:10" ht="33" customHeight="1">
      <c r="A12" s="135" t="s">
        <v>415</v>
      </c>
      <c r="B12" s="136" t="s">
        <v>32</v>
      </c>
      <c r="C12" s="137"/>
      <c r="D12" s="137"/>
      <c r="E12" s="137"/>
      <c r="F12" s="137"/>
      <c r="G12" s="138"/>
      <c r="H12" s="137"/>
      <c r="I12" s="138"/>
    </row>
    <row r="13" spans="1:10" ht="36.75" customHeight="1">
      <c r="A13" s="135" t="s">
        <v>388</v>
      </c>
      <c r="B13" s="136" t="s">
        <v>389</v>
      </c>
      <c r="C13" s="139"/>
      <c r="D13" s="139"/>
      <c r="E13" s="139"/>
      <c r="F13" s="139"/>
      <c r="G13" s="140"/>
      <c r="H13" s="139"/>
      <c r="I13" s="140"/>
    </row>
    <row r="14" spans="1:10" ht="36" customHeight="1">
      <c r="A14" s="135" t="s">
        <v>390</v>
      </c>
      <c r="B14" s="136" t="s">
        <v>389</v>
      </c>
      <c r="C14" s="139"/>
      <c r="D14" s="139"/>
      <c r="E14" s="139"/>
      <c r="F14" s="139"/>
      <c r="G14" s="140"/>
      <c r="H14" s="139"/>
      <c r="I14" s="140"/>
    </row>
    <row r="15" spans="1:10" ht="41.25" customHeight="1">
      <c r="A15" s="135" t="s">
        <v>391</v>
      </c>
      <c r="B15" s="136" t="s">
        <v>389</v>
      </c>
      <c r="C15" s="137"/>
      <c r="D15" s="137"/>
      <c r="E15" s="137"/>
      <c r="F15" s="137"/>
      <c r="G15" s="138"/>
      <c r="H15" s="137"/>
      <c r="I15" s="138"/>
    </row>
    <row r="16" spans="1:10" ht="35.25" customHeight="1">
      <c r="A16" s="141" t="s">
        <v>392</v>
      </c>
      <c r="B16" s="136" t="s">
        <v>32</v>
      </c>
      <c r="C16" s="137"/>
      <c r="D16" s="137"/>
      <c r="E16" s="137"/>
      <c r="F16" s="137"/>
      <c r="G16" s="138"/>
      <c r="H16" s="137"/>
      <c r="I16" s="138"/>
    </row>
    <row r="17" spans="1:9" ht="36.75" customHeight="1">
      <c r="A17" s="135" t="s">
        <v>393</v>
      </c>
      <c r="B17" s="136" t="s">
        <v>389</v>
      </c>
      <c r="C17" s="137"/>
      <c r="D17" s="137"/>
      <c r="E17" s="137"/>
      <c r="F17" s="137"/>
      <c r="G17" s="138"/>
      <c r="H17" s="137"/>
      <c r="I17" s="138"/>
    </row>
    <row r="18" spans="1:9" ht="43.5" customHeight="1">
      <c r="A18" s="135" t="s">
        <v>394</v>
      </c>
      <c r="B18" s="136" t="s">
        <v>389</v>
      </c>
      <c r="C18" s="137"/>
      <c r="D18" s="137"/>
      <c r="E18" s="137"/>
      <c r="F18" s="137"/>
      <c r="G18" s="138"/>
      <c r="H18" s="137"/>
      <c r="I18" s="138"/>
    </row>
    <row r="19" spans="1:9" ht="34.5" customHeight="1">
      <c r="A19" s="135" t="s">
        <v>395</v>
      </c>
      <c r="B19" s="136" t="s">
        <v>33</v>
      </c>
      <c r="C19" s="137"/>
      <c r="D19" s="137"/>
      <c r="E19" s="137"/>
      <c r="F19" s="137"/>
      <c r="G19" s="138"/>
      <c r="H19" s="137"/>
      <c r="I19" s="138"/>
    </row>
    <row r="20" spans="1:9" ht="30.75" customHeight="1">
      <c r="A20" s="135" t="s">
        <v>396</v>
      </c>
      <c r="B20" s="136"/>
      <c r="C20" s="137"/>
      <c r="D20" s="137"/>
      <c r="E20" s="137"/>
      <c r="F20" s="137"/>
      <c r="G20" s="138"/>
      <c r="H20" s="137"/>
      <c r="I20" s="138"/>
    </row>
    <row r="21" spans="1:9" ht="15.75">
      <c r="A21" s="141" t="s">
        <v>397</v>
      </c>
      <c r="B21" s="136" t="s">
        <v>32</v>
      </c>
      <c r="C21" s="137"/>
      <c r="D21" s="137"/>
      <c r="E21" s="137"/>
      <c r="F21" s="137"/>
      <c r="G21" s="138"/>
      <c r="H21" s="137"/>
      <c r="I21" s="138"/>
    </row>
    <row r="22" spans="1:9" ht="15.75">
      <c r="A22" s="141" t="s">
        <v>398</v>
      </c>
      <c r="B22" s="136" t="s">
        <v>32</v>
      </c>
      <c r="C22" s="137"/>
      <c r="D22" s="137"/>
      <c r="E22" s="137"/>
      <c r="F22" s="137"/>
      <c r="G22" s="138"/>
      <c r="H22" s="137"/>
      <c r="I22" s="138"/>
    </row>
    <row r="23" spans="1:9" ht="15.75">
      <c r="A23" s="141" t="s">
        <v>399</v>
      </c>
      <c r="B23" s="136" t="s">
        <v>32</v>
      </c>
      <c r="C23" s="137"/>
      <c r="D23" s="137"/>
      <c r="E23" s="137"/>
      <c r="F23" s="137"/>
      <c r="G23" s="138"/>
      <c r="H23" s="137"/>
      <c r="I23" s="138"/>
    </row>
    <row r="24" spans="1:9" ht="15.75">
      <c r="A24" s="141" t="s">
        <v>400</v>
      </c>
      <c r="B24" s="136" t="s">
        <v>32</v>
      </c>
      <c r="C24" s="137"/>
      <c r="D24" s="137"/>
      <c r="E24" s="137"/>
      <c r="F24" s="137"/>
      <c r="G24" s="138"/>
      <c r="H24" s="137"/>
      <c r="I24" s="138"/>
    </row>
    <row r="25" spans="1:9" ht="34.5" customHeight="1">
      <c r="A25" s="135" t="s">
        <v>401</v>
      </c>
      <c r="B25" s="136"/>
      <c r="C25" s="137"/>
      <c r="D25" s="137"/>
      <c r="E25" s="137"/>
      <c r="F25" s="137"/>
      <c r="G25" s="138"/>
      <c r="H25" s="137"/>
      <c r="I25" s="138"/>
    </row>
    <row r="26" spans="1:9" ht="31.5">
      <c r="A26" s="142" t="s">
        <v>402</v>
      </c>
      <c r="B26" s="136" t="s">
        <v>389</v>
      </c>
      <c r="C26" s="137"/>
      <c r="D26" s="137"/>
      <c r="E26" s="137"/>
      <c r="F26" s="137"/>
      <c r="G26" s="138"/>
      <c r="H26" s="137"/>
      <c r="I26" s="138"/>
    </row>
    <row r="27" spans="1:9" ht="31.5">
      <c r="A27" s="142" t="s">
        <v>403</v>
      </c>
      <c r="B27" s="136" t="s">
        <v>389</v>
      </c>
      <c r="C27" s="137"/>
      <c r="D27" s="137"/>
      <c r="E27" s="137"/>
      <c r="F27" s="137"/>
      <c r="G27" s="138"/>
      <c r="H27" s="137"/>
      <c r="I27" s="138"/>
    </row>
    <row r="28" spans="1:9" ht="31.5">
      <c r="A28" s="141" t="s">
        <v>404</v>
      </c>
      <c r="B28" s="136" t="s">
        <v>389</v>
      </c>
      <c r="C28" s="137"/>
      <c r="D28" s="137"/>
      <c r="E28" s="137"/>
      <c r="F28" s="137"/>
      <c r="G28" s="138"/>
      <c r="H28" s="137"/>
      <c r="I28" s="138"/>
    </row>
    <row r="29" spans="1:9" ht="31.5">
      <c r="A29" s="142" t="s">
        <v>402</v>
      </c>
      <c r="B29" s="136" t="s">
        <v>389</v>
      </c>
      <c r="C29" s="137"/>
      <c r="D29" s="137"/>
      <c r="E29" s="137"/>
      <c r="F29" s="137"/>
      <c r="G29" s="138"/>
      <c r="H29" s="137"/>
      <c r="I29" s="138"/>
    </row>
    <row r="30" spans="1:9" ht="31.5">
      <c r="A30" s="142" t="s">
        <v>403</v>
      </c>
      <c r="B30" s="136" t="s">
        <v>389</v>
      </c>
      <c r="C30" s="137"/>
      <c r="D30" s="137"/>
      <c r="E30" s="137"/>
      <c r="F30" s="137"/>
      <c r="G30" s="138"/>
      <c r="H30" s="137"/>
      <c r="I30" s="138"/>
    </row>
    <row r="31" spans="1:9" ht="33" customHeight="1">
      <c r="A31" s="135" t="s">
        <v>405</v>
      </c>
      <c r="B31" s="136" t="s">
        <v>389</v>
      </c>
      <c r="C31" s="137"/>
      <c r="D31" s="137"/>
      <c r="E31" s="137"/>
      <c r="F31" s="137"/>
      <c r="G31" s="138"/>
      <c r="H31" s="137"/>
      <c r="I31" s="138"/>
    </row>
    <row r="32" spans="1:9" ht="15.75">
      <c r="A32" s="141" t="s">
        <v>406</v>
      </c>
      <c r="B32" s="136"/>
      <c r="C32" s="137"/>
      <c r="D32" s="137"/>
      <c r="E32" s="137"/>
      <c r="F32" s="137"/>
      <c r="G32" s="138"/>
      <c r="H32" s="137"/>
      <c r="I32" s="138"/>
    </row>
    <row r="33" spans="1:10" ht="31.5">
      <c r="A33" s="142" t="s">
        <v>0</v>
      </c>
      <c r="B33" s="136" t="s">
        <v>389</v>
      </c>
      <c r="C33" s="137"/>
      <c r="D33" s="137"/>
      <c r="E33" s="137"/>
      <c r="F33" s="137"/>
      <c r="G33" s="138"/>
      <c r="H33" s="137"/>
      <c r="I33" s="138"/>
    </row>
    <row r="34" spans="1:10" ht="31.5">
      <c r="A34" s="142" t="s">
        <v>1</v>
      </c>
      <c r="B34" s="136" t="s">
        <v>389</v>
      </c>
      <c r="C34" s="137"/>
      <c r="D34" s="137"/>
      <c r="E34" s="137"/>
      <c r="F34" s="137"/>
      <c r="G34" s="138"/>
      <c r="H34" s="137"/>
      <c r="I34" s="138"/>
    </row>
    <row r="35" spans="1:10" ht="31.5">
      <c r="A35" s="142" t="s">
        <v>407</v>
      </c>
      <c r="B35" s="136" t="s">
        <v>389</v>
      </c>
      <c r="C35" s="137"/>
      <c r="D35" s="137"/>
      <c r="E35" s="137"/>
      <c r="F35" s="137"/>
      <c r="G35" s="138"/>
      <c r="H35" s="137"/>
      <c r="I35" s="138"/>
    </row>
    <row r="36" spans="1:10" ht="32.25" customHeight="1">
      <c r="A36" s="135" t="s">
        <v>408</v>
      </c>
      <c r="B36" s="136" t="s">
        <v>409</v>
      </c>
      <c r="C36" s="139"/>
      <c r="D36" s="139"/>
      <c r="E36" s="139"/>
      <c r="F36" s="139"/>
      <c r="G36" s="140"/>
      <c r="H36" s="139"/>
      <c r="I36" s="140"/>
    </row>
    <row r="37" spans="1:10" ht="32.25" customHeight="1">
      <c r="A37" s="135" t="s">
        <v>416</v>
      </c>
      <c r="B37" s="136" t="s">
        <v>48</v>
      </c>
      <c r="C37" s="139"/>
      <c r="D37" s="139"/>
      <c r="E37" s="139"/>
      <c r="F37" s="139"/>
      <c r="G37" s="140"/>
      <c r="H37" s="139"/>
      <c r="I37" s="140"/>
    </row>
    <row r="38" spans="1:10" ht="34.5" customHeight="1">
      <c r="A38" s="135" t="s">
        <v>53</v>
      </c>
      <c r="B38" s="136" t="s">
        <v>389</v>
      </c>
      <c r="C38" s="139"/>
      <c r="D38" s="139"/>
      <c r="E38" s="139"/>
      <c r="F38" s="139"/>
      <c r="G38" s="140"/>
      <c r="H38" s="139"/>
      <c r="I38" s="140"/>
    </row>
    <row r="39" spans="1:10" ht="34.5" customHeight="1" thickBot="1">
      <c r="A39" s="143" t="s">
        <v>410</v>
      </c>
      <c r="B39" s="144" t="s">
        <v>389</v>
      </c>
      <c r="C39" s="145"/>
      <c r="D39" s="145"/>
      <c r="E39" s="145"/>
      <c r="F39" s="145"/>
      <c r="G39" s="146"/>
      <c r="H39" s="145"/>
      <c r="I39" s="146"/>
    </row>
    <row r="40" spans="1:10" ht="13.5" customHeight="1">
      <c r="A40" s="147"/>
      <c r="B40" s="127"/>
      <c r="C40" s="148"/>
      <c r="D40" s="148"/>
      <c r="E40" s="148"/>
      <c r="F40" s="148"/>
      <c r="G40" s="148"/>
      <c r="H40" s="148"/>
      <c r="I40" s="148"/>
      <c r="J40" s="148"/>
    </row>
    <row r="41" spans="1:10" ht="19.5" customHeight="1" thickBot="1">
      <c r="A41" s="149"/>
      <c r="B41" s="150"/>
      <c r="C41" s="125"/>
      <c r="D41" s="125"/>
      <c r="E41" s="125"/>
      <c r="F41" s="125"/>
      <c r="G41" s="125"/>
      <c r="H41" s="125"/>
      <c r="I41" s="125"/>
      <c r="J41" s="125"/>
    </row>
    <row r="42" spans="1:10" ht="15.75" customHeight="1">
      <c r="A42" s="438" t="s">
        <v>411</v>
      </c>
      <c r="B42" s="441" t="s">
        <v>386</v>
      </c>
      <c r="C42" s="435" t="s">
        <v>489</v>
      </c>
      <c r="D42" s="435" t="s">
        <v>509</v>
      </c>
      <c r="E42" s="435" t="s">
        <v>510</v>
      </c>
      <c r="F42" s="433" t="s">
        <v>387</v>
      </c>
      <c r="G42" s="421"/>
      <c r="H42" s="421"/>
      <c r="I42" s="434"/>
    </row>
    <row r="43" spans="1:10" ht="15.75" customHeight="1">
      <c r="A43" s="439"/>
      <c r="B43" s="436"/>
      <c r="C43" s="436"/>
      <c r="D43" s="436"/>
      <c r="E43" s="436"/>
      <c r="F43" s="443">
        <v>2017</v>
      </c>
      <c r="G43" s="444"/>
      <c r="H43" s="445" t="s">
        <v>485</v>
      </c>
      <c r="I43" s="446" t="s">
        <v>504</v>
      </c>
    </row>
    <row r="44" spans="1:10" ht="18.75" customHeight="1" thickBot="1">
      <c r="A44" s="440"/>
      <c r="B44" s="442"/>
      <c r="C44" s="437"/>
      <c r="D44" s="437"/>
      <c r="E44" s="437"/>
      <c r="F44" s="128" t="s">
        <v>311</v>
      </c>
      <c r="G44" s="129" t="s">
        <v>10</v>
      </c>
      <c r="H44" s="419"/>
      <c r="I44" s="447"/>
    </row>
    <row r="45" spans="1:10" ht="31.5">
      <c r="A45" s="165"/>
      <c r="B45" s="131" t="s">
        <v>412</v>
      </c>
      <c r="C45" s="151"/>
      <c r="D45" s="151"/>
      <c r="E45" s="151"/>
      <c r="F45" s="151"/>
      <c r="G45" s="152"/>
      <c r="H45" s="151"/>
      <c r="I45" s="166"/>
    </row>
    <row r="46" spans="1:10" ht="22.5" customHeight="1" thickBot="1">
      <c r="A46" s="167"/>
      <c r="B46" s="168"/>
      <c r="C46" s="145"/>
      <c r="D46" s="145"/>
      <c r="E46" s="145"/>
      <c r="F46" s="145"/>
      <c r="G46" s="146"/>
      <c r="H46" s="145"/>
      <c r="I46" s="169"/>
    </row>
    <row r="47" spans="1:10" s="164" customFormat="1" ht="22.5" customHeight="1">
      <c r="A47" s="161"/>
      <c r="B47" s="161"/>
      <c r="C47" s="148"/>
      <c r="D47" s="148"/>
      <c r="E47" s="148"/>
      <c r="F47" s="148"/>
      <c r="G47" s="148"/>
      <c r="H47" s="148"/>
      <c r="I47" s="148"/>
      <c r="J47" s="148"/>
    </row>
    <row r="48" spans="1:10" s="164" customFormat="1" ht="22.5" customHeight="1" thickBot="1">
      <c r="A48" s="415" t="s">
        <v>515</v>
      </c>
      <c r="B48" s="415"/>
      <c r="C48" s="415"/>
      <c r="D48" s="415"/>
      <c r="E48" s="415"/>
      <c r="F48" s="415"/>
      <c r="G48" s="415"/>
      <c r="H48" s="415"/>
      <c r="I48" s="415"/>
      <c r="J48" s="415"/>
    </row>
    <row r="49" spans="1:10" s="164" customFormat="1" ht="63.75" customHeight="1">
      <c r="A49" s="416" t="s">
        <v>468</v>
      </c>
      <c r="B49" s="425" t="s">
        <v>434</v>
      </c>
      <c r="C49" s="426"/>
      <c r="D49" s="418" t="s">
        <v>435</v>
      </c>
      <c r="E49" s="418" t="s">
        <v>436</v>
      </c>
      <c r="F49" s="420" t="s">
        <v>439</v>
      </c>
      <c r="G49" s="421"/>
      <c r="H49" s="422"/>
      <c r="I49" s="418" t="s">
        <v>440</v>
      </c>
      <c r="J49" s="423" t="s">
        <v>418</v>
      </c>
    </row>
    <row r="50" spans="1:10" s="164" customFormat="1" ht="36.75" customHeight="1" thickBot="1">
      <c r="A50" s="417"/>
      <c r="B50" s="427"/>
      <c r="C50" s="428"/>
      <c r="D50" s="419"/>
      <c r="E50" s="419"/>
      <c r="F50" s="177" t="s">
        <v>437</v>
      </c>
      <c r="G50" s="177" t="s">
        <v>438</v>
      </c>
      <c r="H50" s="177" t="s">
        <v>420</v>
      </c>
      <c r="I50" s="419"/>
      <c r="J50" s="424"/>
    </row>
    <row r="51" spans="1:10" s="164" customFormat="1" ht="36.75" customHeight="1">
      <c r="A51" s="414" t="s">
        <v>423</v>
      </c>
      <c r="B51" s="412" t="s">
        <v>513</v>
      </c>
      <c r="C51" s="413"/>
      <c r="D51" s="191"/>
      <c r="E51" s="191"/>
      <c r="F51" s="191"/>
      <c r="G51" s="191"/>
      <c r="H51" s="191"/>
      <c r="I51" s="191"/>
      <c r="J51" s="192"/>
    </row>
    <row r="52" spans="1:10" s="164" customFormat="1" ht="22.5" customHeight="1">
      <c r="A52" s="410"/>
      <c r="B52" s="406">
        <v>2016</v>
      </c>
      <c r="C52" s="406">
        <v>2013</v>
      </c>
      <c r="D52" s="175"/>
      <c r="E52" s="175"/>
      <c r="F52" s="175"/>
      <c r="G52" s="175"/>
      <c r="H52" s="175"/>
      <c r="I52" s="175"/>
      <c r="J52" s="176"/>
    </row>
    <row r="53" spans="1:10" s="164" customFormat="1" ht="22.5" customHeight="1">
      <c r="A53" s="410"/>
      <c r="B53" s="406">
        <v>2017</v>
      </c>
      <c r="C53" s="406">
        <v>2014</v>
      </c>
      <c r="D53" s="170"/>
      <c r="E53" s="170"/>
      <c r="F53" s="170"/>
      <c r="G53" s="170"/>
      <c r="H53" s="170"/>
      <c r="I53" s="170"/>
      <c r="J53" s="171"/>
    </row>
    <row r="54" spans="1:10" s="164" customFormat="1" ht="22.5" customHeight="1">
      <c r="A54" s="410"/>
      <c r="B54" s="406">
        <v>2018</v>
      </c>
      <c r="C54" s="406">
        <v>2015</v>
      </c>
      <c r="D54" s="170"/>
      <c r="E54" s="170"/>
      <c r="F54" s="170"/>
      <c r="G54" s="170"/>
      <c r="H54" s="170"/>
      <c r="I54" s="170"/>
      <c r="J54" s="171"/>
    </row>
    <row r="55" spans="1:10" s="164" customFormat="1" ht="22.5" customHeight="1" thickBot="1">
      <c r="A55" s="411"/>
      <c r="B55" s="406">
        <v>2019</v>
      </c>
      <c r="C55" s="406">
        <v>2016</v>
      </c>
      <c r="D55" s="170"/>
      <c r="E55" s="170"/>
      <c r="F55" s="170"/>
      <c r="G55" s="170"/>
      <c r="H55" s="170"/>
      <c r="I55" s="170"/>
      <c r="J55" s="171"/>
    </row>
    <row r="56" spans="1:10" s="164" customFormat="1" ht="33" customHeight="1">
      <c r="A56" s="409" t="s">
        <v>441</v>
      </c>
      <c r="B56" s="412" t="s">
        <v>513</v>
      </c>
      <c r="C56" s="413"/>
      <c r="D56" s="170"/>
      <c r="E56" s="170"/>
      <c r="F56" s="170"/>
      <c r="G56" s="170"/>
      <c r="H56" s="170"/>
      <c r="I56" s="170"/>
      <c r="J56" s="171"/>
    </row>
    <row r="57" spans="1:10" s="164" customFormat="1" ht="22.5" customHeight="1">
      <c r="A57" s="410"/>
      <c r="B57" s="406">
        <v>2016</v>
      </c>
      <c r="C57" s="406">
        <v>2013</v>
      </c>
      <c r="D57" s="170"/>
      <c r="E57" s="170"/>
      <c r="F57" s="170"/>
      <c r="G57" s="170"/>
      <c r="H57" s="170"/>
      <c r="I57" s="170"/>
      <c r="J57" s="171"/>
    </row>
    <row r="58" spans="1:10" s="164" customFormat="1" ht="22.5" customHeight="1">
      <c r="A58" s="410"/>
      <c r="B58" s="406">
        <v>2017</v>
      </c>
      <c r="C58" s="406">
        <v>2014</v>
      </c>
      <c r="D58" s="170"/>
      <c r="E58" s="170"/>
      <c r="F58" s="170"/>
      <c r="G58" s="170"/>
      <c r="H58" s="170"/>
      <c r="I58" s="170"/>
      <c r="J58" s="171"/>
    </row>
    <row r="59" spans="1:10" s="164" customFormat="1" ht="22.5" customHeight="1">
      <c r="A59" s="410"/>
      <c r="B59" s="406">
        <v>2018</v>
      </c>
      <c r="C59" s="406">
        <v>2015</v>
      </c>
      <c r="D59" s="170"/>
      <c r="E59" s="170"/>
      <c r="F59" s="170"/>
      <c r="G59" s="170"/>
      <c r="H59" s="170"/>
      <c r="I59" s="170"/>
      <c r="J59" s="171"/>
    </row>
    <row r="60" spans="1:10" s="164" customFormat="1" ht="22.5" customHeight="1">
      <c r="A60" s="411"/>
      <c r="B60" s="406">
        <v>2019</v>
      </c>
      <c r="C60" s="406">
        <v>2016</v>
      </c>
      <c r="D60" s="170"/>
      <c r="E60" s="170"/>
      <c r="F60" s="170"/>
      <c r="G60" s="170"/>
      <c r="H60" s="170"/>
      <c r="I60" s="170"/>
      <c r="J60" s="171"/>
    </row>
    <row r="61" spans="1:10" s="164" customFormat="1" ht="22.5" customHeight="1" thickBot="1">
      <c r="A61" s="172" t="s">
        <v>442</v>
      </c>
      <c r="B61" s="407"/>
      <c r="C61" s="408"/>
      <c r="D61" s="173"/>
      <c r="E61" s="173"/>
      <c r="F61" s="173"/>
      <c r="G61" s="173"/>
      <c r="H61" s="173"/>
      <c r="I61" s="173"/>
      <c r="J61" s="174"/>
    </row>
    <row r="62" spans="1:10" s="164" customFormat="1" ht="22.5" customHeight="1">
      <c r="A62" s="161"/>
      <c r="B62" s="161"/>
      <c r="C62" s="148"/>
      <c r="D62" s="148"/>
      <c r="E62" s="148"/>
      <c r="F62" s="148"/>
      <c r="G62" s="148"/>
      <c r="H62" s="148"/>
      <c r="I62" s="148"/>
      <c r="J62" s="148"/>
    </row>
    <row r="63" spans="1:10" s="164" customFormat="1" ht="22.5" customHeight="1">
      <c r="A63" s="161"/>
      <c r="B63" s="161"/>
      <c r="C63" s="148"/>
      <c r="D63" s="148"/>
      <c r="E63" s="148"/>
      <c r="F63" s="148"/>
      <c r="G63" s="148"/>
      <c r="H63" s="148"/>
      <c r="I63" s="148"/>
      <c r="J63" s="148"/>
    </row>
    <row r="64" spans="1:10" s="164" customFormat="1" ht="22.5" customHeight="1">
      <c r="A64" s="161"/>
      <c r="B64" s="161"/>
      <c r="C64" s="148"/>
      <c r="D64" s="148"/>
      <c r="E64" s="148"/>
      <c r="F64" s="148"/>
      <c r="G64" s="148"/>
      <c r="H64" s="148"/>
      <c r="I64" s="148"/>
      <c r="J64" s="148"/>
    </row>
    <row r="65" spans="1:10" s="164" customFormat="1" ht="22.5" customHeight="1">
      <c r="A65" s="161"/>
      <c r="B65" s="161"/>
      <c r="C65" s="148"/>
      <c r="D65" s="148"/>
      <c r="E65" s="148"/>
      <c r="F65" s="148"/>
      <c r="G65" s="148"/>
      <c r="H65" s="148"/>
      <c r="I65" s="148"/>
      <c r="J65" s="148"/>
    </row>
    <row r="66" spans="1:10" ht="27" customHeight="1">
      <c r="A66" s="150" t="s">
        <v>413</v>
      </c>
      <c r="B66" s="162"/>
      <c r="C66" s="163"/>
      <c r="D66" s="163"/>
      <c r="E66" s="163"/>
      <c r="F66" s="163"/>
      <c r="G66" s="163"/>
      <c r="H66" s="163"/>
    </row>
    <row r="67" spans="1:10" ht="7.5" customHeight="1">
      <c r="A67" s="153"/>
      <c r="B67" s="153"/>
    </row>
    <row r="68" spans="1:10">
      <c r="A68" s="153"/>
      <c r="B68" s="153"/>
    </row>
    <row r="69" spans="1:10">
      <c r="A69" s="153"/>
      <c r="B69" s="153"/>
    </row>
    <row r="70" spans="1:10">
      <c r="A70" s="153"/>
      <c r="B70" s="153"/>
    </row>
    <row r="71" spans="1:10">
      <c r="A71" s="153"/>
      <c r="B71" s="153"/>
    </row>
    <row r="72" spans="1:10">
      <c r="A72" s="153"/>
      <c r="B72" s="153"/>
    </row>
    <row r="73" spans="1:10">
      <c r="A73" s="153"/>
      <c r="B73" s="153"/>
    </row>
    <row r="74" spans="1:10">
      <c r="A74" s="153"/>
      <c r="B74" s="153"/>
    </row>
    <row r="75" spans="1:10">
      <c r="A75" s="153"/>
      <c r="B75" s="153"/>
    </row>
    <row r="76" spans="1:10">
      <c r="A76" s="153"/>
      <c r="B76" s="153"/>
    </row>
    <row r="77" spans="1:10">
      <c r="A77" s="153"/>
      <c r="B77" s="153"/>
    </row>
    <row r="78" spans="1:10">
      <c r="A78" s="153"/>
      <c r="B78" s="153"/>
    </row>
    <row r="79" spans="1:10">
      <c r="A79" s="153"/>
      <c r="B79" s="153"/>
    </row>
    <row r="80" spans="1:10">
      <c r="A80" s="153"/>
      <c r="B80" s="153"/>
    </row>
    <row r="81" spans="1:2">
      <c r="A81" s="153"/>
      <c r="B81" s="153"/>
    </row>
    <row r="82" spans="1:2">
      <c r="A82" s="153"/>
      <c r="B82" s="153"/>
    </row>
    <row r="83" spans="1:2">
      <c r="A83" s="153"/>
      <c r="B83" s="153"/>
    </row>
    <row r="84" spans="1:2">
      <c r="A84" s="153"/>
      <c r="B84" s="153"/>
    </row>
    <row r="85" spans="1:2">
      <c r="A85" s="153"/>
      <c r="B85" s="153"/>
    </row>
    <row r="86" spans="1:2">
      <c r="A86" s="153"/>
      <c r="B86" s="153"/>
    </row>
    <row r="87" spans="1:2">
      <c r="A87" s="153"/>
      <c r="B87" s="153"/>
    </row>
    <row r="88" spans="1:2">
      <c r="A88" s="153"/>
      <c r="B88" s="153"/>
    </row>
    <row r="89" spans="1:2">
      <c r="A89" s="153"/>
      <c r="B89" s="153"/>
    </row>
    <row r="90" spans="1:2">
      <c r="A90" s="153"/>
      <c r="B90" s="153"/>
    </row>
    <row r="91" spans="1:2">
      <c r="A91" s="153"/>
      <c r="B91" s="153"/>
    </row>
    <row r="92" spans="1:2">
      <c r="A92" s="153"/>
      <c r="B92" s="153"/>
    </row>
    <row r="93" spans="1:2">
      <c r="A93" s="153"/>
      <c r="B93" s="153"/>
    </row>
    <row r="94" spans="1:2">
      <c r="A94" s="153"/>
      <c r="B94" s="153"/>
    </row>
    <row r="95" spans="1:2">
      <c r="A95" s="153"/>
      <c r="B95" s="153"/>
    </row>
    <row r="96" spans="1:2">
      <c r="A96" s="153"/>
      <c r="B96" s="153"/>
    </row>
    <row r="97" spans="1:2">
      <c r="A97" s="153"/>
      <c r="B97" s="153"/>
    </row>
    <row r="98" spans="1:2">
      <c r="A98" s="153"/>
      <c r="B98" s="153"/>
    </row>
    <row r="99" spans="1:2">
      <c r="A99" s="153"/>
      <c r="B99" s="153"/>
    </row>
    <row r="100" spans="1:2">
      <c r="A100" s="153"/>
      <c r="B100" s="153"/>
    </row>
    <row r="101" spans="1:2">
      <c r="A101" s="153"/>
      <c r="B101" s="153"/>
    </row>
    <row r="102" spans="1:2">
      <c r="A102" s="153"/>
      <c r="B102" s="153"/>
    </row>
    <row r="103" spans="1:2">
      <c r="A103" s="153"/>
      <c r="B103" s="153"/>
    </row>
    <row r="104" spans="1:2">
      <c r="A104" s="153"/>
      <c r="B104" s="153"/>
    </row>
    <row r="105" spans="1:2">
      <c r="A105" s="153"/>
      <c r="B105" s="153"/>
    </row>
    <row r="106" spans="1:2">
      <c r="A106" s="153"/>
      <c r="B106" s="153"/>
    </row>
    <row r="107" spans="1:2">
      <c r="A107" s="153"/>
      <c r="B107" s="153"/>
    </row>
    <row r="108" spans="1:2">
      <c r="A108" s="153"/>
      <c r="B108" s="153"/>
    </row>
    <row r="109" spans="1:2">
      <c r="A109" s="153"/>
      <c r="B109" s="153"/>
    </row>
    <row r="110" spans="1:2">
      <c r="A110" s="153"/>
      <c r="B110" s="153"/>
    </row>
    <row r="111" spans="1:2">
      <c r="A111" s="153"/>
      <c r="B111" s="153"/>
    </row>
    <row r="112" spans="1:2">
      <c r="A112" s="153"/>
      <c r="B112" s="153"/>
    </row>
    <row r="113" spans="1:2">
      <c r="A113" s="153"/>
      <c r="B113" s="153"/>
    </row>
    <row r="114" spans="1:2">
      <c r="A114" s="153"/>
      <c r="B114" s="153"/>
    </row>
    <row r="115" spans="1:2">
      <c r="A115" s="153"/>
      <c r="B115" s="153"/>
    </row>
    <row r="116" spans="1:2">
      <c r="A116" s="153"/>
      <c r="B116" s="153"/>
    </row>
    <row r="117" spans="1:2">
      <c r="A117" s="153"/>
      <c r="B117" s="153"/>
    </row>
    <row r="118" spans="1:2">
      <c r="A118" s="153"/>
      <c r="B118" s="153"/>
    </row>
    <row r="119" spans="1:2">
      <c r="A119" s="153"/>
      <c r="B119" s="153"/>
    </row>
    <row r="120" spans="1:2">
      <c r="A120" s="153"/>
      <c r="B120" s="153"/>
    </row>
    <row r="121" spans="1:2">
      <c r="A121" s="153"/>
      <c r="B121" s="153"/>
    </row>
    <row r="122" spans="1:2">
      <c r="A122" s="153"/>
      <c r="B122" s="153"/>
    </row>
    <row r="123" spans="1:2">
      <c r="A123" s="153"/>
      <c r="B123" s="153"/>
    </row>
    <row r="124" spans="1:2">
      <c r="A124" s="153"/>
      <c r="B124" s="153"/>
    </row>
    <row r="125" spans="1:2">
      <c r="A125" s="153"/>
      <c r="B125" s="153"/>
    </row>
    <row r="126" spans="1:2">
      <c r="A126" s="153"/>
      <c r="B126" s="153"/>
    </row>
    <row r="127" spans="1:2">
      <c r="A127" s="153"/>
      <c r="B127" s="153"/>
    </row>
    <row r="128" spans="1:2">
      <c r="A128" s="153"/>
      <c r="B128" s="153"/>
    </row>
    <row r="129" spans="1:2">
      <c r="A129" s="153"/>
      <c r="B129" s="153"/>
    </row>
    <row r="130" spans="1:2">
      <c r="A130" s="153"/>
      <c r="B130" s="153"/>
    </row>
    <row r="131" spans="1:2">
      <c r="A131" s="153"/>
      <c r="B131" s="153"/>
    </row>
    <row r="132" spans="1:2">
      <c r="A132" s="153"/>
      <c r="B132" s="153"/>
    </row>
    <row r="133" spans="1:2">
      <c r="A133" s="153"/>
      <c r="B133" s="153"/>
    </row>
    <row r="134" spans="1:2">
      <c r="A134" s="153"/>
      <c r="B134" s="153"/>
    </row>
    <row r="135" spans="1:2">
      <c r="A135" s="153"/>
      <c r="B135" s="153"/>
    </row>
    <row r="136" spans="1:2">
      <c r="A136" s="153"/>
      <c r="B136" s="153"/>
    </row>
    <row r="137" spans="1:2">
      <c r="A137" s="153"/>
      <c r="B137" s="153"/>
    </row>
    <row r="138" spans="1:2">
      <c r="A138" s="153"/>
      <c r="B138" s="153"/>
    </row>
    <row r="139" spans="1:2">
      <c r="A139" s="153"/>
      <c r="B139" s="153"/>
    </row>
    <row r="140" spans="1:2">
      <c r="A140" s="153"/>
      <c r="B140" s="153"/>
    </row>
    <row r="141" spans="1:2">
      <c r="A141" s="153"/>
      <c r="B141" s="153"/>
    </row>
    <row r="142" spans="1:2">
      <c r="A142" s="153"/>
      <c r="B142" s="153"/>
    </row>
    <row r="143" spans="1:2">
      <c r="A143" s="153"/>
      <c r="B143" s="153"/>
    </row>
    <row r="144" spans="1:2">
      <c r="A144" s="153"/>
      <c r="B144" s="153"/>
    </row>
    <row r="145" spans="1:2">
      <c r="A145" s="153"/>
      <c r="B145" s="153"/>
    </row>
    <row r="146" spans="1:2">
      <c r="A146" s="153"/>
      <c r="B146" s="153"/>
    </row>
    <row r="147" spans="1:2">
      <c r="A147" s="153"/>
      <c r="B147" s="153"/>
    </row>
    <row r="148" spans="1:2">
      <c r="A148" s="153"/>
      <c r="B148" s="153"/>
    </row>
    <row r="149" spans="1:2">
      <c r="A149" s="153"/>
      <c r="B149" s="153"/>
    </row>
    <row r="150" spans="1:2">
      <c r="A150" s="153"/>
      <c r="B150" s="153"/>
    </row>
    <row r="151" spans="1:2">
      <c r="A151" s="153"/>
      <c r="B151" s="153"/>
    </row>
    <row r="152" spans="1:2">
      <c r="A152" s="153"/>
      <c r="B152" s="153"/>
    </row>
    <row r="153" spans="1:2">
      <c r="A153" s="153"/>
      <c r="B153" s="153"/>
    </row>
    <row r="154" spans="1:2">
      <c r="A154" s="153"/>
      <c r="B154" s="153"/>
    </row>
    <row r="155" spans="1:2">
      <c r="A155" s="153"/>
      <c r="B155" s="153"/>
    </row>
    <row r="156" spans="1:2">
      <c r="A156" s="153"/>
      <c r="B156" s="153"/>
    </row>
    <row r="157" spans="1:2">
      <c r="A157" s="153"/>
      <c r="B157" s="153"/>
    </row>
    <row r="158" spans="1:2">
      <c r="A158" s="153"/>
      <c r="B158" s="153"/>
    </row>
    <row r="159" spans="1:2">
      <c r="A159" s="153"/>
      <c r="B159" s="153"/>
    </row>
    <row r="160" spans="1:2">
      <c r="A160" s="153"/>
      <c r="B160" s="153"/>
    </row>
    <row r="161" spans="1:2">
      <c r="A161" s="153"/>
      <c r="B161" s="153"/>
    </row>
    <row r="162" spans="1:2">
      <c r="A162" s="153"/>
      <c r="B162" s="153"/>
    </row>
    <row r="163" spans="1:2">
      <c r="A163" s="153"/>
      <c r="B163" s="153"/>
    </row>
    <row r="164" spans="1:2">
      <c r="A164" s="153"/>
      <c r="B164" s="153"/>
    </row>
    <row r="165" spans="1:2">
      <c r="A165" s="153"/>
      <c r="B165" s="153"/>
    </row>
    <row r="166" spans="1:2">
      <c r="A166" s="153"/>
      <c r="B166" s="153"/>
    </row>
    <row r="167" spans="1:2">
      <c r="A167" s="153"/>
      <c r="B167" s="153"/>
    </row>
    <row r="168" spans="1:2">
      <c r="A168" s="153"/>
      <c r="B168" s="153"/>
    </row>
    <row r="169" spans="1:2">
      <c r="A169" s="153"/>
      <c r="B169" s="153"/>
    </row>
    <row r="170" spans="1:2">
      <c r="A170" s="153"/>
      <c r="B170" s="153"/>
    </row>
    <row r="171" spans="1:2">
      <c r="A171" s="153"/>
      <c r="B171" s="153"/>
    </row>
    <row r="172" spans="1:2">
      <c r="A172" s="153"/>
      <c r="B172" s="153"/>
    </row>
    <row r="173" spans="1:2">
      <c r="A173" s="153"/>
      <c r="B173" s="153"/>
    </row>
    <row r="174" spans="1:2">
      <c r="A174" s="153"/>
      <c r="B174" s="153"/>
    </row>
    <row r="175" spans="1:2">
      <c r="A175" s="153"/>
      <c r="B175" s="153"/>
    </row>
    <row r="176" spans="1:2">
      <c r="A176" s="153"/>
      <c r="B176" s="153"/>
    </row>
    <row r="177" spans="1:2">
      <c r="A177" s="153"/>
      <c r="B177" s="153"/>
    </row>
    <row r="178" spans="1:2">
      <c r="A178" s="153"/>
      <c r="B178" s="153"/>
    </row>
    <row r="179" spans="1:2">
      <c r="A179" s="153"/>
      <c r="B179" s="153"/>
    </row>
    <row r="180" spans="1:2">
      <c r="A180" s="153"/>
      <c r="B180" s="153"/>
    </row>
    <row r="181" spans="1:2">
      <c r="A181" s="153"/>
      <c r="B181" s="153"/>
    </row>
    <row r="182" spans="1:2">
      <c r="A182" s="153"/>
      <c r="B182" s="153"/>
    </row>
    <row r="183" spans="1:2">
      <c r="A183" s="153"/>
      <c r="B183" s="153"/>
    </row>
    <row r="184" spans="1:2">
      <c r="A184" s="153"/>
      <c r="B184" s="153"/>
    </row>
    <row r="185" spans="1:2">
      <c r="A185" s="153"/>
      <c r="B185" s="153"/>
    </row>
    <row r="186" spans="1:2">
      <c r="A186" s="153"/>
      <c r="B186" s="153"/>
    </row>
    <row r="187" spans="1:2">
      <c r="A187" s="153"/>
      <c r="B187" s="153"/>
    </row>
    <row r="188" spans="1:2">
      <c r="A188" s="153"/>
      <c r="B188" s="153"/>
    </row>
    <row r="189" spans="1:2">
      <c r="A189" s="153"/>
      <c r="B189" s="153"/>
    </row>
    <row r="190" spans="1:2">
      <c r="A190" s="153"/>
      <c r="B190" s="153"/>
    </row>
    <row r="191" spans="1:2">
      <c r="A191" s="153"/>
      <c r="B191" s="153"/>
    </row>
    <row r="192" spans="1:2">
      <c r="A192" s="153"/>
      <c r="B192" s="153"/>
    </row>
    <row r="193" spans="1:2">
      <c r="A193" s="153"/>
      <c r="B193" s="153"/>
    </row>
    <row r="194" spans="1:2">
      <c r="A194" s="153"/>
      <c r="B194" s="153"/>
    </row>
    <row r="195" spans="1:2">
      <c r="A195" s="153"/>
      <c r="B195" s="153"/>
    </row>
    <row r="196" spans="1:2">
      <c r="A196" s="153"/>
      <c r="B196" s="153"/>
    </row>
    <row r="197" spans="1:2">
      <c r="A197" s="153"/>
      <c r="B197" s="153"/>
    </row>
    <row r="198" spans="1:2">
      <c r="A198" s="153"/>
      <c r="B198" s="153"/>
    </row>
    <row r="199" spans="1:2">
      <c r="A199" s="153"/>
      <c r="B199" s="153"/>
    </row>
    <row r="200" spans="1:2">
      <c r="A200" s="153"/>
      <c r="B200" s="153"/>
    </row>
    <row r="201" spans="1:2">
      <c r="A201" s="153"/>
      <c r="B201" s="153"/>
    </row>
    <row r="202" spans="1:2">
      <c r="A202" s="153"/>
      <c r="B202" s="153"/>
    </row>
    <row r="203" spans="1:2">
      <c r="A203" s="153"/>
      <c r="B203" s="153"/>
    </row>
    <row r="204" spans="1:2">
      <c r="A204" s="153"/>
      <c r="B204" s="153"/>
    </row>
    <row r="205" spans="1:2">
      <c r="A205" s="153"/>
      <c r="B205" s="153"/>
    </row>
    <row r="206" spans="1:2">
      <c r="A206" s="153"/>
      <c r="B206" s="153"/>
    </row>
    <row r="207" spans="1:2">
      <c r="A207" s="153"/>
      <c r="B207" s="153"/>
    </row>
    <row r="208" spans="1:2">
      <c r="A208" s="153"/>
      <c r="B208" s="153"/>
    </row>
    <row r="209" spans="1:2">
      <c r="A209" s="153"/>
      <c r="B209" s="153"/>
    </row>
    <row r="210" spans="1:2">
      <c r="A210" s="153"/>
      <c r="B210" s="153"/>
    </row>
    <row r="211" spans="1:2">
      <c r="A211" s="153"/>
      <c r="B211" s="153"/>
    </row>
    <row r="212" spans="1:2">
      <c r="A212" s="153"/>
      <c r="B212" s="153"/>
    </row>
    <row r="213" spans="1:2">
      <c r="A213" s="153"/>
      <c r="B213" s="153"/>
    </row>
    <row r="214" spans="1:2">
      <c r="A214" s="153"/>
      <c r="B214" s="153"/>
    </row>
    <row r="215" spans="1:2">
      <c r="A215" s="153"/>
      <c r="B215" s="153"/>
    </row>
    <row r="216" spans="1:2">
      <c r="A216" s="153"/>
      <c r="B216" s="153"/>
    </row>
    <row r="217" spans="1:2">
      <c r="A217" s="153"/>
      <c r="B217" s="153"/>
    </row>
    <row r="218" spans="1:2">
      <c r="A218" s="153"/>
      <c r="B218" s="153"/>
    </row>
    <row r="219" spans="1:2">
      <c r="A219" s="153"/>
      <c r="B219" s="153"/>
    </row>
    <row r="220" spans="1:2">
      <c r="A220" s="153"/>
      <c r="B220" s="153"/>
    </row>
    <row r="221" spans="1:2">
      <c r="A221" s="153"/>
      <c r="B221" s="153"/>
    </row>
    <row r="222" spans="1:2">
      <c r="A222" s="153"/>
      <c r="B222" s="153"/>
    </row>
    <row r="223" spans="1:2">
      <c r="A223" s="153"/>
      <c r="B223" s="153"/>
    </row>
    <row r="224" spans="1:2">
      <c r="A224" s="153"/>
      <c r="B224" s="153"/>
    </row>
    <row r="225" spans="1:2">
      <c r="A225" s="153"/>
      <c r="B225" s="153"/>
    </row>
    <row r="226" spans="1:2">
      <c r="A226" s="153"/>
      <c r="B226" s="153"/>
    </row>
    <row r="227" spans="1:2">
      <c r="A227" s="153"/>
      <c r="B227" s="153"/>
    </row>
    <row r="228" spans="1:2">
      <c r="A228" s="153"/>
      <c r="B228" s="153"/>
    </row>
    <row r="229" spans="1:2">
      <c r="A229" s="153"/>
      <c r="B229" s="153"/>
    </row>
    <row r="230" spans="1:2">
      <c r="A230" s="153"/>
      <c r="B230" s="153"/>
    </row>
    <row r="231" spans="1:2">
      <c r="A231" s="153"/>
      <c r="B231" s="153"/>
    </row>
    <row r="232" spans="1:2">
      <c r="A232" s="153"/>
      <c r="B232" s="153"/>
    </row>
    <row r="233" spans="1:2">
      <c r="A233" s="153"/>
      <c r="B233" s="153"/>
    </row>
    <row r="234" spans="1:2">
      <c r="A234" s="153"/>
      <c r="B234" s="153"/>
    </row>
    <row r="235" spans="1:2">
      <c r="A235" s="153"/>
      <c r="B235" s="153"/>
    </row>
    <row r="236" spans="1:2">
      <c r="A236" s="153"/>
      <c r="B236" s="153"/>
    </row>
    <row r="237" spans="1:2">
      <c r="A237" s="153"/>
      <c r="B237" s="153"/>
    </row>
    <row r="238" spans="1:2">
      <c r="A238" s="153"/>
      <c r="B238" s="153"/>
    </row>
    <row r="239" spans="1:2">
      <c r="A239" s="153"/>
      <c r="B239" s="153"/>
    </row>
    <row r="240" spans="1:2">
      <c r="A240" s="153"/>
      <c r="B240" s="153"/>
    </row>
    <row r="241" spans="1:2">
      <c r="A241" s="153"/>
      <c r="B241" s="153"/>
    </row>
    <row r="242" spans="1:2">
      <c r="A242" s="153"/>
      <c r="B242" s="153"/>
    </row>
    <row r="243" spans="1:2">
      <c r="A243" s="153"/>
      <c r="B243" s="153"/>
    </row>
    <row r="244" spans="1:2">
      <c r="A244" s="153"/>
      <c r="B244" s="153"/>
    </row>
    <row r="245" spans="1:2">
      <c r="A245" s="153"/>
      <c r="B245" s="153"/>
    </row>
    <row r="246" spans="1:2">
      <c r="A246" s="153"/>
      <c r="B246" s="153"/>
    </row>
    <row r="247" spans="1:2">
      <c r="A247" s="153"/>
      <c r="B247" s="153"/>
    </row>
    <row r="248" spans="1:2">
      <c r="A248" s="153"/>
      <c r="B248" s="153"/>
    </row>
    <row r="249" spans="1:2">
      <c r="A249" s="153"/>
      <c r="B249" s="153"/>
    </row>
    <row r="250" spans="1:2">
      <c r="A250" s="153"/>
      <c r="B250" s="153"/>
    </row>
    <row r="251" spans="1:2">
      <c r="A251" s="153"/>
      <c r="B251" s="153"/>
    </row>
    <row r="252" spans="1:2">
      <c r="A252" s="153"/>
      <c r="B252" s="153"/>
    </row>
    <row r="253" spans="1:2">
      <c r="A253" s="153"/>
      <c r="B253" s="153"/>
    </row>
    <row r="254" spans="1:2">
      <c r="A254" s="153"/>
      <c r="B254" s="153"/>
    </row>
    <row r="255" spans="1:2">
      <c r="A255" s="153"/>
      <c r="B255" s="153"/>
    </row>
    <row r="256" spans="1:2">
      <c r="A256" s="153"/>
      <c r="B256" s="153"/>
    </row>
    <row r="257" spans="1:2">
      <c r="A257" s="153"/>
      <c r="B257" s="153"/>
    </row>
    <row r="258" spans="1:2">
      <c r="A258" s="153"/>
      <c r="B258" s="153"/>
    </row>
    <row r="259" spans="1:2">
      <c r="A259" s="153"/>
      <c r="B259" s="153"/>
    </row>
    <row r="260" spans="1:2">
      <c r="A260" s="153"/>
      <c r="B260" s="153"/>
    </row>
    <row r="261" spans="1:2">
      <c r="A261" s="153"/>
      <c r="B261" s="153"/>
    </row>
    <row r="262" spans="1:2">
      <c r="A262" s="153"/>
      <c r="B262" s="153"/>
    </row>
    <row r="263" spans="1:2">
      <c r="A263" s="153"/>
      <c r="B263" s="153"/>
    </row>
    <row r="264" spans="1:2">
      <c r="A264" s="153"/>
      <c r="B264" s="153"/>
    </row>
    <row r="265" spans="1:2">
      <c r="A265" s="153"/>
      <c r="B265" s="153"/>
    </row>
    <row r="266" spans="1:2">
      <c r="A266" s="153"/>
      <c r="B266" s="153"/>
    </row>
    <row r="267" spans="1:2">
      <c r="A267" s="153"/>
      <c r="B267" s="153"/>
    </row>
  </sheetData>
  <mergeCells count="45">
    <mergeCell ref="A8:A10"/>
    <mergeCell ref="B8:B10"/>
    <mergeCell ref="F8:I8"/>
    <mergeCell ref="H9:H10"/>
    <mergeCell ref="D8:D10"/>
    <mergeCell ref="C8:C10"/>
    <mergeCell ref="I9:I10"/>
    <mergeCell ref="F9:G9"/>
    <mergeCell ref="E8:E10"/>
    <mergeCell ref="F42:I42"/>
    <mergeCell ref="E42:E44"/>
    <mergeCell ref="A42:A44"/>
    <mergeCell ref="B42:B44"/>
    <mergeCell ref="F43:G43"/>
    <mergeCell ref="H43:H44"/>
    <mergeCell ref="I43:I44"/>
    <mergeCell ref="C42:C44"/>
    <mergeCell ref="D42:D44"/>
    <mergeCell ref="A7:H7"/>
    <mergeCell ref="F1:J1"/>
    <mergeCell ref="A2:J2"/>
    <mergeCell ref="A3:J3"/>
    <mergeCell ref="A6:J6"/>
    <mergeCell ref="A5:J5"/>
    <mergeCell ref="A48:J48"/>
    <mergeCell ref="A49:A50"/>
    <mergeCell ref="D49:D50"/>
    <mergeCell ref="E49:E50"/>
    <mergeCell ref="F49:H49"/>
    <mergeCell ref="I49:I50"/>
    <mergeCell ref="J49:J50"/>
    <mergeCell ref="B49:C50"/>
    <mergeCell ref="A51:A55"/>
    <mergeCell ref="B51:C51"/>
    <mergeCell ref="B52:C52"/>
    <mergeCell ref="B53:C53"/>
    <mergeCell ref="B54:C54"/>
    <mergeCell ref="B55:C55"/>
    <mergeCell ref="B59:C59"/>
    <mergeCell ref="B60:C60"/>
    <mergeCell ref="B61:C61"/>
    <mergeCell ref="A56:A60"/>
    <mergeCell ref="B57:C57"/>
    <mergeCell ref="B56:C56"/>
    <mergeCell ref="B58:C58"/>
  </mergeCells>
  <phoneticPr fontId="15" type="noConversion"/>
  <printOptions horizontalCentered="1"/>
  <pageMargins left="0.15748031496062992" right="0.15748031496062992" top="3.937007874015748E-2" bottom="0.15748031496062992" header="0.15748031496062992" footer="0.15748031496062992"/>
  <pageSetup paperSize="9" scale="61" orientation="portrait" r:id="rId1"/>
  <headerFooter alignWithMargins="0"/>
  <rowBreaks count="2" manualBreakCount="2">
    <brk id="47" max="9" man="1"/>
    <brk id="78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indexed="50"/>
  </sheetPr>
  <dimension ref="A1:AQ26"/>
  <sheetViews>
    <sheetView view="pageBreakPreview" zoomScale="75" zoomScaleNormal="75" workbookViewId="0">
      <selection activeCell="AH12" sqref="AH12"/>
    </sheetView>
  </sheetViews>
  <sheetFormatPr defaultRowHeight="12.75"/>
  <cols>
    <col min="1" max="1" width="27.85546875" customWidth="1"/>
    <col min="2" max="2" width="9.42578125" customWidth="1"/>
    <col min="3" max="3" width="9.7109375" bestFit="1" customWidth="1"/>
    <col min="4" max="4" width="10.42578125" customWidth="1"/>
    <col min="5" max="7" width="9.7109375" bestFit="1" customWidth="1"/>
    <col min="10" max="10" width="10.5703125" customWidth="1"/>
    <col min="16" max="16" width="10.28515625" customWidth="1"/>
    <col min="20" max="21" width="11.140625" customWidth="1"/>
    <col min="22" max="22" width="35.140625" customWidth="1"/>
    <col min="23" max="23" width="22.42578125" customWidth="1"/>
    <col min="24" max="24" width="17.42578125" customWidth="1"/>
    <col min="25" max="25" width="12.140625" customWidth="1"/>
    <col min="26" max="26" width="12.42578125" customWidth="1"/>
    <col min="27" max="27" width="12" customWidth="1"/>
    <col min="28" max="28" width="11.5703125" customWidth="1"/>
    <col min="29" max="29" width="12.140625" customWidth="1"/>
    <col min="30" max="30" width="12.85546875" customWidth="1"/>
    <col min="31" max="31" width="10" customWidth="1"/>
    <col min="32" max="32" width="9.85546875" customWidth="1"/>
    <col min="33" max="34" width="10.42578125" customWidth="1"/>
    <col min="35" max="35" width="10" customWidth="1"/>
    <col min="36" max="37" width="11.140625" customWidth="1"/>
    <col min="38" max="38" width="18.7109375" customWidth="1"/>
    <col min="39" max="39" width="16.140625" customWidth="1"/>
    <col min="40" max="40" width="16.42578125" customWidth="1"/>
    <col min="41" max="41" width="19.28515625" customWidth="1"/>
    <col min="42" max="42" width="16.7109375" customWidth="1"/>
    <col min="43" max="43" width="15.85546875" customWidth="1"/>
  </cols>
  <sheetData>
    <row r="1" spans="1:43" ht="29.45" customHeight="1">
      <c r="A1" s="38"/>
      <c r="B1" s="38"/>
      <c r="C1" s="38"/>
      <c r="D1" s="38"/>
      <c r="E1" s="462"/>
      <c r="F1" s="462"/>
      <c r="G1" s="462"/>
    </row>
    <row r="2" spans="1:43" ht="42.75" customHeight="1">
      <c r="A2" s="467" t="s">
        <v>511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2"/>
      <c r="AM2" s="202"/>
      <c r="AN2" s="202"/>
      <c r="AO2" s="202"/>
      <c r="AP2" s="202"/>
      <c r="AQ2" s="202"/>
    </row>
    <row r="3" spans="1:43" ht="18.75">
      <c r="A3" s="38"/>
      <c r="B3" s="38"/>
      <c r="C3" s="38"/>
      <c r="D3" s="38"/>
      <c r="E3" s="38"/>
      <c r="F3" s="38"/>
      <c r="G3" s="38"/>
      <c r="AK3" s="202"/>
      <c r="AL3" s="201"/>
      <c r="AM3" s="201"/>
      <c r="AN3" s="201"/>
      <c r="AO3" s="201"/>
      <c r="AP3" s="201"/>
      <c r="AQ3" s="201"/>
    </row>
    <row r="4" spans="1:43" ht="58.15" customHeight="1">
      <c r="A4" s="455" t="s">
        <v>444</v>
      </c>
      <c r="B4" s="463" t="s">
        <v>447</v>
      </c>
      <c r="C4" s="468"/>
      <c r="D4" s="468"/>
      <c r="E4" s="468"/>
      <c r="F4" s="468"/>
      <c r="G4" s="464"/>
      <c r="H4" s="463" t="s">
        <v>445</v>
      </c>
      <c r="I4" s="468"/>
      <c r="J4" s="468"/>
      <c r="K4" s="468"/>
      <c r="L4" s="468"/>
      <c r="M4" s="464"/>
      <c r="N4" s="463" t="s">
        <v>446</v>
      </c>
      <c r="O4" s="468"/>
      <c r="P4" s="468"/>
      <c r="Q4" s="468"/>
      <c r="R4" s="468"/>
      <c r="S4" s="464"/>
      <c r="T4" s="463" t="s">
        <v>469</v>
      </c>
      <c r="U4" s="464"/>
      <c r="V4" s="463" t="s">
        <v>501</v>
      </c>
      <c r="W4" s="464"/>
      <c r="X4" s="470" t="s">
        <v>481</v>
      </c>
      <c r="Y4" s="459" t="s">
        <v>482</v>
      </c>
      <c r="Z4" s="460"/>
      <c r="AA4" s="460"/>
      <c r="AB4" s="460"/>
      <c r="AC4" s="460"/>
      <c r="AD4" s="460"/>
      <c r="AE4" s="461"/>
      <c r="AF4" s="455" t="s">
        <v>470</v>
      </c>
      <c r="AG4" s="455"/>
      <c r="AH4" s="455"/>
      <c r="AI4" s="455"/>
      <c r="AJ4" s="455"/>
      <c r="AK4" s="455"/>
      <c r="AL4" s="456" t="s">
        <v>483</v>
      </c>
      <c r="AM4" s="459" t="s">
        <v>482</v>
      </c>
      <c r="AN4" s="460"/>
      <c r="AO4" s="460"/>
      <c r="AP4" s="460"/>
      <c r="AQ4" s="461"/>
    </row>
    <row r="5" spans="1:43" ht="102" customHeight="1">
      <c r="A5" s="455"/>
      <c r="B5" s="465"/>
      <c r="C5" s="469"/>
      <c r="D5" s="469"/>
      <c r="E5" s="469"/>
      <c r="F5" s="469"/>
      <c r="G5" s="466"/>
      <c r="H5" s="465"/>
      <c r="I5" s="469"/>
      <c r="J5" s="469"/>
      <c r="K5" s="469"/>
      <c r="L5" s="469"/>
      <c r="M5" s="466"/>
      <c r="N5" s="465"/>
      <c r="O5" s="469"/>
      <c r="P5" s="469"/>
      <c r="Q5" s="469"/>
      <c r="R5" s="469"/>
      <c r="S5" s="466"/>
      <c r="T5" s="465"/>
      <c r="U5" s="466"/>
      <c r="V5" s="465"/>
      <c r="W5" s="466"/>
      <c r="X5" s="471"/>
      <c r="Y5" s="456" t="s">
        <v>498</v>
      </c>
      <c r="Z5" s="456" t="s">
        <v>497</v>
      </c>
      <c r="AA5" s="456" t="s">
        <v>499</v>
      </c>
      <c r="AB5" s="456" t="s">
        <v>500</v>
      </c>
      <c r="AC5" s="456" t="s">
        <v>44</v>
      </c>
      <c r="AD5" s="456" t="s">
        <v>276</v>
      </c>
      <c r="AE5" s="456" t="s">
        <v>281</v>
      </c>
      <c r="AF5" s="453" t="s">
        <v>450</v>
      </c>
      <c r="AG5" s="454"/>
      <c r="AH5" s="453" t="s">
        <v>451</v>
      </c>
      <c r="AI5" s="454"/>
      <c r="AJ5" s="453" t="s">
        <v>452</v>
      </c>
      <c r="AK5" s="454"/>
      <c r="AL5" s="456"/>
      <c r="AM5" s="456" t="s">
        <v>490</v>
      </c>
      <c r="AN5" s="456" t="s">
        <v>491</v>
      </c>
      <c r="AO5" s="456" t="s">
        <v>492</v>
      </c>
      <c r="AP5" s="456" t="s">
        <v>493</v>
      </c>
      <c r="AQ5" s="456" t="s">
        <v>494</v>
      </c>
    </row>
    <row r="6" spans="1:43" ht="39.75" customHeight="1">
      <c r="A6" s="455"/>
      <c r="B6" s="455" t="s">
        <v>487</v>
      </c>
      <c r="C6" s="455" t="s">
        <v>505</v>
      </c>
      <c r="D6" s="455" t="s">
        <v>512</v>
      </c>
      <c r="E6" s="455" t="s">
        <v>325</v>
      </c>
      <c r="F6" s="455"/>
      <c r="G6" s="455"/>
      <c r="H6" s="455" t="s">
        <v>487</v>
      </c>
      <c r="I6" s="455" t="s">
        <v>505</v>
      </c>
      <c r="J6" s="455" t="s">
        <v>512</v>
      </c>
      <c r="K6" s="455" t="s">
        <v>325</v>
      </c>
      <c r="L6" s="455"/>
      <c r="M6" s="455"/>
      <c r="N6" s="455" t="s">
        <v>487</v>
      </c>
      <c r="O6" s="455" t="s">
        <v>505</v>
      </c>
      <c r="P6" s="455" t="s">
        <v>512</v>
      </c>
      <c r="Q6" s="455" t="s">
        <v>325</v>
      </c>
      <c r="R6" s="455"/>
      <c r="S6" s="455"/>
      <c r="T6" s="457" t="s">
        <v>505</v>
      </c>
      <c r="U6" s="457" t="s">
        <v>512</v>
      </c>
      <c r="V6" s="457" t="s">
        <v>495</v>
      </c>
      <c r="W6" s="457" t="s">
        <v>496</v>
      </c>
      <c r="X6" s="471"/>
      <c r="Y6" s="456"/>
      <c r="Z6" s="456"/>
      <c r="AA6" s="456"/>
      <c r="AB6" s="456"/>
      <c r="AC6" s="456"/>
      <c r="AD6" s="456"/>
      <c r="AE6" s="456"/>
      <c r="AF6" s="457" t="s">
        <v>505</v>
      </c>
      <c r="AG6" s="457" t="s">
        <v>512</v>
      </c>
      <c r="AH6" s="457" t="s">
        <v>505</v>
      </c>
      <c r="AI6" s="457" t="s">
        <v>512</v>
      </c>
      <c r="AJ6" s="457" t="s">
        <v>505</v>
      </c>
      <c r="AK6" s="457" t="s">
        <v>512</v>
      </c>
      <c r="AL6" s="456"/>
      <c r="AM6" s="456"/>
      <c r="AN6" s="456"/>
      <c r="AO6" s="456"/>
      <c r="AP6" s="456"/>
      <c r="AQ6" s="456"/>
    </row>
    <row r="7" spans="1:43" ht="36" customHeight="1">
      <c r="A7" s="455"/>
      <c r="B7" s="455"/>
      <c r="C7" s="455"/>
      <c r="D7" s="455"/>
      <c r="E7" s="207" t="s">
        <v>480</v>
      </c>
      <c r="F7" s="207" t="s">
        <v>486</v>
      </c>
      <c r="G7" s="207" t="s">
        <v>507</v>
      </c>
      <c r="H7" s="455"/>
      <c r="I7" s="455"/>
      <c r="J7" s="455"/>
      <c r="K7" s="207" t="s">
        <v>480</v>
      </c>
      <c r="L7" s="207" t="s">
        <v>486</v>
      </c>
      <c r="M7" s="207" t="s">
        <v>507</v>
      </c>
      <c r="N7" s="455"/>
      <c r="O7" s="455"/>
      <c r="P7" s="455"/>
      <c r="Q7" s="207" t="s">
        <v>480</v>
      </c>
      <c r="R7" s="207" t="s">
        <v>486</v>
      </c>
      <c r="S7" s="207" t="s">
        <v>507</v>
      </c>
      <c r="T7" s="458"/>
      <c r="U7" s="458"/>
      <c r="V7" s="458"/>
      <c r="W7" s="458"/>
      <c r="X7" s="472"/>
      <c r="Y7" s="456"/>
      <c r="Z7" s="456"/>
      <c r="AA7" s="456"/>
      <c r="AB7" s="456"/>
      <c r="AC7" s="456"/>
      <c r="AD7" s="456"/>
      <c r="AE7" s="456"/>
      <c r="AF7" s="458"/>
      <c r="AG7" s="458"/>
      <c r="AH7" s="458"/>
      <c r="AI7" s="458"/>
      <c r="AJ7" s="458"/>
      <c r="AK7" s="458"/>
      <c r="AL7" s="456"/>
      <c r="AM7" s="456"/>
      <c r="AN7" s="456"/>
      <c r="AO7" s="456"/>
      <c r="AP7" s="456"/>
      <c r="AQ7" s="456"/>
    </row>
    <row r="8" spans="1:43" ht="18.75">
      <c r="A8" s="180"/>
      <c r="B8" s="37"/>
      <c r="C8" s="35"/>
      <c r="D8" s="35"/>
      <c r="E8" s="35"/>
      <c r="F8" s="35"/>
      <c r="G8" s="35"/>
      <c r="H8" s="37"/>
      <c r="I8" s="35"/>
      <c r="J8" s="35"/>
      <c r="K8" s="35"/>
      <c r="L8" s="35"/>
      <c r="M8" s="35"/>
      <c r="N8" s="37"/>
      <c r="O8" s="35"/>
      <c r="P8" s="35"/>
      <c r="Q8" s="35"/>
      <c r="R8" s="35"/>
      <c r="S8" s="35"/>
      <c r="T8" s="185"/>
      <c r="U8" s="185"/>
      <c r="V8" s="185"/>
      <c r="W8" s="185"/>
      <c r="X8" s="185"/>
      <c r="Y8" s="203"/>
      <c r="Z8" s="203"/>
      <c r="AA8" s="203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</row>
    <row r="9" spans="1:43" ht="18.75">
      <c r="A9" s="180"/>
      <c r="B9" s="37"/>
      <c r="C9" s="35"/>
      <c r="D9" s="35"/>
      <c r="E9" s="35"/>
      <c r="F9" s="35"/>
      <c r="G9" s="35"/>
      <c r="H9" s="37"/>
      <c r="I9" s="35"/>
      <c r="J9" s="35"/>
      <c r="K9" s="35"/>
      <c r="L9" s="35"/>
      <c r="M9" s="35"/>
      <c r="N9" s="37"/>
      <c r="O9" s="35"/>
      <c r="P9" s="35"/>
      <c r="Q9" s="35"/>
      <c r="R9" s="35"/>
      <c r="S9" s="3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</row>
    <row r="10" spans="1:43" ht="18.75">
      <c r="A10" s="180"/>
      <c r="B10" s="37"/>
      <c r="C10" s="35"/>
      <c r="D10" s="35"/>
      <c r="E10" s="35"/>
      <c r="F10" s="35"/>
      <c r="G10" s="35"/>
      <c r="H10" s="37"/>
      <c r="I10" s="35"/>
      <c r="J10" s="35"/>
      <c r="K10" s="35"/>
      <c r="L10" s="35"/>
      <c r="M10" s="35"/>
      <c r="N10" s="37"/>
      <c r="O10" s="35"/>
      <c r="P10" s="35"/>
      <c r="Q10" s="35"/>
      <c r="R10" s="35"/>
      <c r="S10" s="3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</row>
    <row r="11" spans="1:43" ht="18.75">
      <c r="A11" s="180"/>
      <c r="B11" s="37"/>
      <c r="C11" s="35"/>
      <c r="D11" s="35"/>
      <c r="E11" s="35"/>
      <c r="F11" s="35"/>
      <c r="G11" s="35"/>
      <c r="H11" s="37"/>
      <c r="I11" s="35"/>
      <c r="J11" s="35"/>
      <c r="K11" s="35"/>
      <c r="L11" s="35"/>
      <c r="M11" s="35"/>
      <c r="N11" s="37"/>
      <c r="O11" s="35"/>
      <c r="P11" s="35"/>
      <c r="Q11" s="35"/>
      <c r="R11" s="35"/>
      <c r="S11" s="3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</row>
    <row r="12" spans="1:43" ht="18.75">
      <c r="A12" s="180"/>
      <c r="B12" s="111"/>
      <c r="C12" s="35"/>
      <c r="D12" s="35"/>
      <c r="E12" s="35"/>
      <c r="F12" s="35"/>
      <c r="G12" s="35"/>
      <c r="H12" s="111"/>
      <c r="I12" s="35"/>
      <c r="J12" s="35"/>
      <c r="K12" s="35"/>
      <c r="L12" s="35"/>
      <c r="M12" s="35"/>
      <c r="N12" s="111"/>
      <c r="O12" s="35"/>
      <c r="P12" s="35"/>
      <c r="Q12" s="35"/>
      <c r="R12" s="35"/>
      <c r="S12" s="3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</row>
    <row r="13" spans="1:43" ht="18.75">
      <c r="A13" s="180"/>
      <c r="B13" s="37"/>
      <c r="C13" s="35"/>
      <c r="D13" s="35"/>
      <c r="E13" s="35"/>
      <c r="F13" s="35"/>
      <c r="G13" s="35"/>
      <c r="H13" s="37"/>
      <c r="I13" s="35"/>
      <c r="J13" s="35"/>
      <c r="K13" s="35"/>
      <c r="L13" s="35"/>
      <c r="M13" s="35"/>
      <c r="N13" s="37"/>
      <c r="O13" s="35"/>
      <c r="P13" s="35"/>
      <c r="Q13" s="35"/>
      <c r="R13" s="35"/>
      <c r="S13" s="3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</row>
    <row r="14" spans="1:43" ht="18.75">
      <c r="A14" s="180"/>
      <c r="B14" s="107"/>
      <c r="C14" s="35"/>
      <c r="D14" s="35"/>
      <c r="E14" s="35"/>
      <c r="F14" s="35"/>
      <c r="G14" s="35"/>
      <c r="H14" s="107"/>
      <c r="I14" s="35"/>
      <c r="J14" s="35"/>
      <c r="K14" s="35"/>
      <c r="L14" s="35"/>
      <c r="M14" s="35"/>
      <c r="N14" s="107"/>
      <c r="O14" s="35"/>
      <c r="P14" s="35"/>
      <c r="Q14" s="35"/>
      <c r="R14" s="35"/>
      <c r="S14" s="3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</row>
    <row r="15" spans="1:43" ht="19.5">
      <c r="A15" s="184" t="s">
        <v>449</v>
      </c>
      <c r="B15" s="37"/>
      <c r="C15" s="35"/>
      <c r="D15" s="35"/>
      <c r="E15" s="35"/>
      <c r="F15" s="35"/>
      <c r="G15" s="35"/>
      <c r="H15" s="37"/>
      <c r="I15" s="35"/>
      <c r="J15" s="35"/>
      <c r="K15" s="35"/>
      <c r="L15" s="35"/>
      <c r="M15" s="35"/>
      <c r="N15" s="37"/>
      <c r="O15" s="35"/>
      <c r="P15" s="35"/>
      <c r="Q15" s="35"/>
      <c r="R15" s="35"/>
      <c r="S15" s="3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</row>
    <row r="16" spans="1:43" ht="18.75">
      <c r="A16" s="181"/>
      <c r="B16" s="182"/>
      <c r="C16" s="183"/>
      <c r="D16" s="183"/>
      <c r="E16" s="183"/>
      <c r="F16" s="183"/>
      <c r="G16" s="183"/>
      <c r="H16" s="182"/>
      <c r="I16" s="183"/>
      <c r="J16" s="183"/>
      <c r="K16" s="183"/>
      <c r="L16" s="183"/>
      <c r="M16" s="183"/>
      <c r="N16" s="182"/>
      <c r="O16" s="183"/>
      <c r="P16" s="183"/>
      <c r="Q16" s="183"/>
      <c r="R16" s="183"/>
      <c r="S16" s="183"/>
    </row>
    <row r="17" spans="1:43" ht="56.25" customHeight="1">
      <c r="B17" s="452" t="s">
        <v>448</v>
      </c>
      <c r="C17" s="452"/>
      <c r="D17" s="452"/>
      <c r="E17" s="452"/>
      <c r="F17" s="452"/>
      <c r="G17" s="452"/>
      <c r="H17" s="452"/>
      <c r="I17" s="452"/>
      <c r="J17" s="452"/>
      <c r="K17" s="452"/>
      <c r="L17" s="452"/>
      <c r="M17" s="452"/>
      <c r="N17" s="452"/>
      <c r="O17" s="452"/>
      <c r="P17" s="452"/>
      <c r="Q17" s="452"/>
      <c r="R17" s="452"/>
      <c r="S17" s="452"/>
      <c r="T17" s="452"/>
      <c r="U17" s="452"/>
      <c r="X17" s="452" t="s">
        <v>448</v>
      </c>
      <c r="Y17" s="452"/>
      <c r="Z17" s="452"/>
      <c r="AA17" s="452"/>
      <c r="AB17" s="452"/>
      <c r="AC17" s="452"/>
      <c r="AD17" s="452"/>
      <c r="AE17" s="452"/>
      <c r="AF17" s="452"/>
      <c r="AG17" s="452"/>
      <c r="AH17" s="452"/>
      <c r="AI17" s="452"/>
      <c r="AJ17" s="452"/>
      <c r="AK17" s="452"/>
      <c r="AL17" s="452"/>
      <c r="AM17" s="452"/>
      <c r="AN17" s="452"/>
      <c r="AO17" s="452"/>
      <c r="AP17" s="452"/>
      <c r="AQ17" s="452"/>
    </row>
    <row r="18" spans="1:43" ht="18.75">
      <c r="A18" s="38"/>
      <c r="B18" s="38"/>
      <c r="C18" s="38"/>
      <c r="D18" s="38"/>
      <c r="E18" s="38"/>
      <c r="F18" s="38"/>
      <c r="G18" s="38"/>
    </row>
    <row r="19" spans="1:43" ht="36.6" customHeight="1"/>
    <row r="26" spans="1:43" ht="18.75">
      <c r="AH26" s="453"/>
      <c r="AI26" s="454"/>
    </row>
  </sheetData>
  <mergeCells count="53">
    <mergeCell ref="AP5:AP7"/>
    <mergeCell ref="AQ5:AQ7"/>
    <mergeCell ref="U6:U7"/>
    <mergeCell ref="T6:T7"/>
    <mergeCell ref="AI6:AI7"/>
    <mergeCell ref="AH26:AI26"/>
    <mergeCell ref="B4:G5"/>
    <mergeCell ref="T4:U5"/>
    <mergeCell ref="AF5:AG5"/>
    <mergeCell ref="AJ6:AJ7"/>
    <mergeCell ref="Y4:AE4"/>
    <mergeCell ref="Y5:Y7"/>
    <mergeCell ref="X4:X7"/>
    <mergeCell ref="AA5:AA7"/>
    <mergeCell ref="AB5:AB7"/>
    <mergeCell ref="AC5:AC7"/>
    <mergeCell ref="AD5:AD7"/>
    <mergeCell ref="AE5:AE7"/>
    <mergeCell ref="H4:M5"/>
    <mergeCell ref="AF4:AK4"/>
    <mergeCell ref="AF6:AF7"/>
    <mergeCell ref="E1:G1"/>
    <mergeCell ref="E6:G6"/>
    <mergeCell ref="D6:D7"/>
    <mergeCell ref="C6:C7"/>
    <mergeCell ref="V4:W5"/>
    <mergeCell ref="V6:V7"/>
    <mergeCell ref="W6:W7"/>
    <mergeCell ref="A2:W2"/>
    <mergeCell ref="N4:S5"/>
    <mergeCell ref="Q6:S6"/>
    <mergeCell ref="N6:N7"/>
    <mergeCell ref="O6:O7"/>
    <mergeCell ref="P6:P7"/>
    <mergeCell ref="H6:H7"/>
    <mergeCell ref="I6:I7"/>
    <mergeCell ref="J6:J7"/>
    <mergeCell ref="X17:AQ17"/>
    <mergeCell ref="AH5:AI5"/>
    <mergeCell ref="K6:M6"/>
    <mergeCell ref="A4:A7"/>
    <mergeCell ref="B6:B7"/>
    <mergeCell ref="Z5:Z7"/>
    <mergeCell ref="B17:U17"/>
    <mergeCell ref="AK6:AK7"/>
    <mergeCell ref="AM4:AQ4"/>
    <mergeCell ref="AL4:AL7"/>
    <mergeCell ref="AG6:AG7"/>
    <mergeCell ref="AH6:AH7"/>
    <mergeCell ref="AJ5:AK5"/>
    <mergeCell ref="AM5:AM7"/>
    <mergeCell ref="AN5:AN7"/>
    <mergeCell ref="AO5:AO7"/>
  </mergeCells>
  <phoneticPr fontId="15" type="noConversion"/>
  <printOptions horizontalCentered="1"/>
  <pageMargins left="0" right="0" top="0.39370078740157483" bottom="0.19685039370078741" header="0" footer="0"/>
  <pageSetup paperSize="9" scale="45" orientation="landscape" horizontalDpi="300" verticalDpi="300" r:id="rId1"/>
  <headerFooter alignWithMargins="0"/>
  <colBreaks count="1" manualBreakCount="1">
    <brk id="23" max="1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indexed="50"/>
  </sheetPr>
  <dimension ref="A1:P27"/>
  <sheetViews>
    <sheetView view="pageBreakPreview" topLeftCell="C1" zoomScale="75" zoomScaleNormal="75" workbookViewId="0">
      <selection activeCell="G28" sqref="G28"/>
    </sheetView>
  </sheetViews>
  <sheetFormatPr defaultRowHeight="12.75"/>
  <cols>
    <col min="1" max="1" width="5.5703125" customWidth="1"/>
    <col min="2" max="2" width="46.28515625" customWidth="1"/>
    <col min="3" max="3" width="22.7109375" customWidth="1"/>
    <col min="4" max="4" width="18.28515625" customWidth="1"/>
    <col min="5" max="5" width="19.28515625" customWidth="1"/>
    <col min="6" max="6" width="21.140625" customWidth="1"/>
    <col min="7" max="7" width="19.140625" customWidth="1"/>
    <col min="8" max="8" width="20.28515625" customWidth="1"/>
    <col min="9" max="12" width="16.85546875" customWidth="1"/>
    <col min="13" max="13" width="16.7109375" customWidth="1"/>
    <col min="14" max="14" width="23" customWidth="1"/>
  </cols>
  <sheetData>
    <row r="1" spans="1:16" ht="26.25" customHeight="1">
      <c r="M1" s="490" t="s">
        <v>429</v>
      </c>
      <c r="N1" s="490"/>
      <c r="O1" s="108"/>
      <c r="P1" s="108"/>
    </row>
    <row r="3" spans="1:16" ht="72" customHeight="1">
      <c r="A3" s="491" t="s">
        <v>533</v>
      </c>
      <c r="B3" s="491"/>
      <c r="C3" s="491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</row>
    <row r="4" spans="1:16" ht="29.25" customHeight="1">
      <c r="A4" s="157"/>
      <c r="B4" s="157"/>
      <c r="C4" s="157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</row>
    <row r="5" spans="1:16" ht="63" customHeight="1">
      <c r="A5" s="495" t="s">
        <v>359</v>
      </c>
      <c r="B5" s="495" t="s">
        <v>419</v>
      </c>
      <c r="C5" s="495" t="s">
        <v>376</v>
      </c>
      <c r="D5" s="495" t="s">
        <v>377</v>
      </c>
      <c r="E5" s="495" t="s">
        <v>424</v>
      </c>
      <c r="F5" s="495"/>
      <c r="G5" s="495" t="s">
        <v>378</v>
      </c>
      <c r="H5" s="495" t="s">
        <v>379</v>
      </c>
      <c r="I5" s="495" t="s">
        <v>417</v>
      </c>
      <c r="J5" s="495"/>
      <c r="K5" s="495"/>
      <c r="L5" s="495"/>
      <c r="M5" s="493" t="s">
        <v>425</v>
      </c>
      <c r="N5" s="493" t="s">
        <v>418</v>
      </c>
    </row>
    <row r="6" spans="1:16" ht="69" customHeight="1">
      <c r="A6" s="495"/>
      <c r="B6" s="495"/>
      <c r="C6" s="495"/>
      <c r="D6" s="495"/>
      <c r="E6" s="495"/>
      <c r="F6" s="495"/>
      <c r="G6" s="495"/>
      <c r="H6" s="495"/>
      <c r="I6" s="307" t="s">
        <v>538</v>
      </c>
      <c r="J6" s="159" t="s">
        <v>421</v>
      </c>
      <c r="K6" s="159" t="s">
        <v>422</v>
      </c>
      <c r="L6" s="159" t="s">
        <v>420</v>
      </c>
      <c r="M6" s="494"/>
      <c r="N6" s="494"/>
    </row>
    <row r="7" spans="1:16" ht="44.25" customHeight="1">
      <c r="A7" s="478" t="s">
        <v>534</v>
      </c>
      <c r="B7" s="478" t="s">
        <v>530</v>
      </c>
      <c r="C7" s="473" t="s">
        <v>542</v>
      </c>
      <c r="D7" s="473" t="s">
        <v>544</v>
      </c>
      <c r="E7" s="483" t="s">
        <v>513</v>
      </c>
      <c r="F7" s="484"/>
      <c r="G7" s="306">
        <v>5096</v>
      </c>
      <c r="H7" s="306"/>
      <c r="I7" s="305"/>
      <c r="J7" s="473" t="s">
        <v>545</v>
      </c>
      <c r="K7" s="305"/>
      <c r="L7" s="305"/>
      <c r="M7" s="324">
        <v>384.1</v>
      </c>
      <c r="N7" s="308">
        <v>300</v>
      </c>
    </row>
    <row r="8" spans="1:16" ht="42.75" customHeight="1">
      <c r="A8" s="488"/>
      <c r="B8" s="488"/>
      <c r="C8" s="481"/>
      <c r="D8" s="485"/>
      <c r="E8" s="406">
        <v>2016</v>
      </c>
      <c r="F8" s="406">
        <v>2013</v>
      </c>
      <c r="G8" s="306">
        <v>5096</v>
      </c>
      <c r="H8" s="306"/>
      <c r="I8" s="305"/>
      <c r="J8" s="474"/>
      <c r="K8" s="305"/>
      <c r="L8" s="305"/>
      <c r="M8" s="324"/>
      <c r="N8" s="324"/>
    </row>
    <row r="9" spans="1:16" ht="42" customHeight="1">
      <c r="A9" s="488"/>
      <c r="B9" s="488"/>
      <c r="C9" s="481"/>
      <c r="D9" s="485"/>
      <c r="E9" s="406">
        <v>2017</v>
      </c>
      <c r="F9" s="406">
        <v>2014</v>
      </c>
      <c r="G9" s="306"/>
      <c r="H9" s="306"/>
      <c r="I9" s="305"/>
      <c r="J9" s="474"/>
      <c r="K9" s="305"/>
      <c r="L9" s="305"/>
      <c r="M9" s="324"/>
      <c r="N9" s="324"/>
    </row>
    <row r="10" spans="1:16" ht="39.75" customHeight="1">
      <c r="A10" s="488"/>
      <c r="B10" s="488"/>
      <c r="C10" s="481"/>
      <c r="D10" s="485"/>
      <c r="E10" s="406">
        <v>2018</v>
      </c>
      <c r="F10" s="406">
        <v>2015</v>
      </c>
      <c r="G10" s="306"/>
      <c r="H10" s="306"/>
      <c r="I10" s="305"/>
      <c r="J10" s="474"/>
      <c r="K10" s="305"/>
      <c r="L10" s="305"/>
      <c r="M10" s="324"/>
      <c r="N10" s="324"/>
    </row>
    <row r="11" spans="1:16" ht="39.75" customHeight="1">
      <c r="A11" s="489"/>
      <c r="B11" s="489"/>
      <c r="C11" s="482"/>
      <c r="D11" s="485"/>
      <c r="E11" s="406">
        <v>2019</v>
      </c>
      <c r="F11" s="406">
        <v>2016</v>
      </c>
      <c r="G11" s="306"/>
      <c r="H11" s="306"/>
      <c r="I11" s="305"/>
      <c r="J11" s="475"/>
      <c r="K11" s="305"/>
      <c r="L11" s="305"/>
      <c r="M11" s="324"/>
      <c r="N11" s="324"/>
    </row>
    <row r="12" spans="1:16" s="215" customFormat="1" ht="36.75" customHeight="1">
      <c r="A12" s="478" t="s">
        <v>535</v>
      </c>
      <c r="B12" s="478" t="s">
        <v>530</v>
      </c>
      <c r="C12" s="473" t="s">
        <v>543</v>
      </c>
      <c r="D12" s="485"/>
      <c r="E12" s="483" t="s">
        <v>513</v>
      </c>
      <c r="F12" s="484"/>
      <c r="G12" s="306">
        <v>1643.5</v>
      </c>
      <c r="H12" s="306"/>
      <c r="I12" s="305"/>
      <c r="J12" s="305"/>
      <c r="K12" s="473" t="s">
        <v>546</v>
      </c>
      <c r="L12" s="305"/>
      <c r="M12" s="324"/>
      <c r="N12" s="324" t="s">
        <v>547</v>
      </c>
    </row>
    <row r="13" spans="1:16" s="215" customFormat="1" ht="18.75" customHeight="1">
      <c r="A13" s="479"/>
      <c r="B13" s="488"/>
      <c r="C13" s="481"/>
      <c r="D13" s="485"/>
      <c r="E13" s="406">
        <v>2016</v>
      </c>
      <c r="F13" s="406">
        <v>2013</v>
      </c>
      <c r="G13" s="306">
        <v>1643.5</v>
      </c>
      <c r="H13" s="306"/>
      <c r="I13" s="305"/>
      <c r="J13" s="305"/>
      <c r="K13" s="476"/>
      <c r="L13" s="305"/>
      <c r="M13" s="305"/>
      <c r="N13" s="305"/>
    </row>
    <row r="14" spans="1:16" s="215" customFormat="1" ht="20.25" customHeight="1">
      <c r="A14" s="479"/>
      <c r="B14" s="488"/>
      <c r="C14" s="481"/>
      <c r="D14" s="485"/>
      <c r="E14" s="406">
        <v>2017</v>
      </c>
      <c r="F14" s="406">
        <v>2014</v>
      </c>
      <c r="G14" s="305"/>
      <c r="H14" s="306"/>
      <c r="I14" s="305"/>
      <c r="J14" s="305"/>
      <c r="K14" s="476"/>
      <c r="L14" s="305"/>
      <c r="M14" s="305"/>
      <c r="N14" s="305"/>
    </row>
    <row r="15" spans="1:16" s="215" customFormat="1" ht="18" customHeight="1">
      <c r="A15" s="479"/>
      <c r="B15" s="488"/>
      <c r="C15" s="481"/>
      <c r="D15" s="485"/>
      <c r="E15" s="406">
        <v>2018</v>
      </c>
      <c r="F15" s="406">
        <v>2015</v>
      </c>
      <c r="G15" s="305"/>
      <c r="H15" s="306"/>
      <c r="I15" s="305"/>
      <c r="J15" s="305"/>
      <c r="K15" s="476"/>
      <c r="L15" s="305"/>
      <c r="M15" s="305"/>
      <c r="N15" s="305"/>
    </row>
    <row r="16" spans="1:16" s="215" customFormat="1" ht="20.25" customHeight="1">
      <c r="A16" s="480"/>
      <c r="B16" s="489"/>
      <c r="C16" s="482"/>
      <c r="D16" s="486"/>
      <c r="E16" s="406">
        <v>2019</v>
      </c>
      <c r="F16" s="406">
        <v>2016</v>
      </c>
      <c r="G16" s="305"/>
      <c r="H16" s="306"/>
      <c r="I16" s="305"/>
      <c r="J16" s="305"/>
      <c r="K16" s="477"/>
      <c r="L16" s="305"/>
      <c r="M16" s="305"/>
      <c r="N16" s="305"/>
    </row>
    <row r="17" spans="1:14" s="215" customFormat="1" ht="33.75" customHeight="1">
      <c r="A17" s="478" t="s">
        <v>539</v>
      </c>
      <c r="B17" s="478" t="s">
        <v>530</v>
      </c>
      <c r="C17" s="473" t="s">
        <v>537</v>
      </c>
      <c r="D17" s="473" t="s">
        <v>536</v>
      </c>
      <c r="E17" s="483" t="s">
        <v>513</v>
      </c>
      <c r="F17" s="484"/>
      <c r="G17" s="306">
        <f>SUM(G18:G21)</f>
        <v>50</v>
      </c>
      <c r="H17" s="306">
        <f>SUM(H18:H21)</f>
        <v>1740</v>
      </c>
      <c r="I17" s="306">
        <f>SUM(I18:I21)</f>
        <v>92800</v>
      </c>
      <c r="J17" s="306"/>
      <c r="K17" s="306"/>
      <c r="L17" s="306"/>
      <c r="M17" s="306">
        <f t="shared" ref="M17" si="0">SUM(M18:M21)</f>
        <v>1218</v>
      </c>
      <c r="N17" s="308">
        <f t="shared" ref="N17" si="1">SUM(N18:N21)</f>
        <v>120</v>
      </c>
    </row>
    <row r="18" spans="1:14" s="215" customFormat="1" ht="19.5" customHeight="1">
      <c r="A18" s="488"/>
      <c r="B18" s="488"/>
      <c r="C18" s="485"/>
      <c r="D18" s="485"/>
      <c r="E18" s="406">
        <v>2016</v>
      </c>
      <c r="F18" s="406">
        <v>2013</v>
      </c>
      <c r="G18" s="306">
        <v>0</v>
      </c>
      <c r="H18" s="306">
        <v>0</v>
      </c>
      <c r="I18" s="306">
        <v>0</v>
      </c>
      <c r="J18" s="306"/>
      <c r="K18" s="306"/>
      <c r="L18" s="306"/>
      <c r="M18" s="306">
        <v>0</v>
      </c>
      <c r="N18" s="308">
        <v>0</v>
      </c>
    </row>
    <row r="19" spans="1:14" s="215" customFormat="1" ht="20.25" customHeight="1">
      <c r="A19" s="488"/>
      <c r="B19" s="488"/>
      <c r="C19" s="485"/>
      <c r="D19" s="485"/>
      <c r="E19" s="406">
        <v>2017</v>
      </c>
      <c r="F19" s="406">
        <v>2014</v>
      </c>
      <c r="G19" s="306">
        <v>30</v>
      </c>
      <c r="H19" s="306">
        <v>300</v>
      </c>
      <c r="I19" s="306">
        <v>16000</v>
      </c>
      <c r="J19" s="306"/>
      <c r="K19" s="306"/>
      <c r="L19" s="306"/>
      <c r="M19" s="306">
        <v>210</v>
      </c>
      <c r="N19" s="308">
        <v>30</v>
      </c>
    </row>
    <row r="20" spans="1:14" s="215" customFormat="1" ht="18.75" customHeight="1">
      <c r="A20" s="488"/>
      <c r="B20" s="488"/>
      <c r="C20" s="485"/>
      <c r="D20" s="485"/>
      <c r="E20" s="406">
        <v>2018</v>
      </c>
      <c r="F20" s="406">
        <v>2015</v>
      </c>
      <c r="G20" s="306">
        <v>10</v>
      </c>
      <c r="H20" s="306">
        <v>720</v>
      </c>
      <c r="I20" s="306">
        <v>38400</v>
      </c>
      <c r="J20" s="306"/>
      <c r="K20" s="306"/>
      <c r="L20" s="306"/>
      <c r="M20" s="306">
        <v>504</v>
      </c>
      <c r="N20" s="308">
        <v>60</v>
      </c>
    </row>
    <row r="21" spans="1:14" s="215" customFormat="1" ht="17.25" customHeight="1">
      <c r="A21" s="489"/>
      <c r="B21" s="489"/>
      <c r="C21" s="486"/>
      <c r="D21" s="486"/>
      <c r="E21" s="406">
        <v>2019</v>
      </c>
      <c r="F21" s="406">
        <v>2016</v>
      </c>
      <c r="G21" s="306">
        <v>10</v>
      </c>
      <c r="H21" s="306">
        <v>720</v>
      </c>
      <c r="I21" s="306">
        <v>38400</v>
      </c>
      <c r="J21" s="306"/>
      <c r="K21" s="306"/>
      <c r="L21" s="306"/>
      <c r="M21" s="306">
        <v>504</v>
      </c>
      <c r="N21" s="308">
        <v>30</v>
      </c>
    </row>
    <row r="22" spans="1:14" ht="33" customHeight="1">
      <c r="A22" s="478" t="s">
        <v>541</v>
      </c>
      <c r="B22" s="478" t="s">
        <v>530</v>
      </c>
      <c r="C22" s="473" t="s">
        <v>540</v>
      </c>
      <c r="D22" s="473"/>
      <c r="E22" s="483" t="s">
        <v>513</v>
      </c>
      <c r="F22" s="484"/>
      <c r="G22" s="306">
        <f>SUM(G23:G26)</f>
        <v>15</v>
      </c>
      <c r="H22" s="306">
        <f>SUM(H23:H26)</f>
        <v>0</v>
      </c>
      <c r="I22" s="306">
        <f>SUM(I23:I26)</f>
        <v>0</v>
      </c>
      <c r="J22" s="306"/>
      <c r="K22" s="306"/>
      <c r="L22" s="306"/>
      <c r="M22" s="306">
        <f t="shared" ref="M22:N22" si="2">SUM(M23:M26)</f>
        <v>0</v>
      </c>
      <c r="N22" s="308">
        <f t="shared" si="2"/>
        <v>50</v>
      </c>
    </row>
    <row r="23" spans="1:14" ht="15.75" customHeight="1">
      <c r="A23" s="488"/>
      <c r="B23" s="488"/>
      <c r="C23" s="485"/>
      <c r="D23" s="485"/>
      <c r="E23" s="406">
        <v>2016</v>
      </c>
      <c r="F23" s="406">
        <v>2013</v>
      </c>
      <c r="G23" s="306">
        <v>15</v>
      </c>
      <c r="H23" s="306">
        <v>0</v>
      </c>
      <c r="I23" s="306">
        <v>0</v>
      </c>
      <c r="J23" s="306"/>
      <c r="K23" s="306"/>
      <c r="L23" s="306"/>
      <c r="M23" s="306">
        <v>0</v>
      </c>
      <c r="N23" s="308">
        <v>0</v>
      </c>
    </row>
    <row r="24" spans="1:14" ht="15.75" customHeight="1">
      <c r="A24" s="488"/>
      <c r="B24" s="488"/>
      <c r="C24" s="485"/>
      <c r="D24" s="485"/>
      <c r="E24" s="406">
        <v>2017</v>
      </c>
      <c r="F24" s="406">
        <v>2014</v>
      </c>
      <c r="G24" s="306">
        <v>0</v>
      </c>
      <c r="H24" s="306">
        <v>0</v>
      </c>
      <c r="I24" s="306">
        <v>0</v>
      </c>
      <c r="J24" s="306"/>
      <c r="K24" s="306"/>
      <c r="L24" s="306"/>
      <c r="M24" s="306">
        <v>0</v>
      </c>
      <c r="N24" s="308">
        <v>50</v>
      </c>
    </row>
    <row r="25" spans="1:14" ht="15.75" customHeight="1">
      <c r="A25" s="488"/>
      <c r="B25" s="488"/>
      <c r="C25" s="485"/>
      <c r="D25" s="485"/>
      <c r="E25" s="406">
        <v>2018</v>
      </c>
      <c r="F25" s="406">
        <v>2015</v>
      </c>
      <c r="G25" s="306">
        <v>0</v>
      </c>
      <c r="H25" s="306">
        <v>0</v>
      </c>
      <c r="I25" s="306">
        <v>0</v>
      </c>
      <c r="J25" s="306"/>
      <c r="K25" s="306"/>
      <c r="L25" s="306"/>
      <c r="M25" s="306">
        <v>0</v>
      </c>
      <c r="N25" s="308">
        <v>0</v>
      </c>
    </row>
    <row r="26" spans="1:14" ht="15.75" customHeight="1">
      <c r="A26" s="489"/>
      <c r="B26" s="489"/>
      <c r="C26" s="486"/>
      <c r="D26" s="486"/>
      <c r="E26" s="406">
        <v>2019</v>
      </c>
      <c r="F26" s="406">
        <v>2016</v>
      </c>
      <c r="G26" s="306">
        <v>0</v>
      </c>
      <c r="H26" s="306">
        <v>0</v>
      </c>
      <c r="I26" s="306">
        <v>0</v>
      </c>
      <c r="J26" s="306"/>
      <c r="K26" s="306"/>
      <c r="L26" s="306"/>
      <c r="M26" s="306">
        <v>0</v>
      </c>
      <c r="N26" s="308">
        <v>0</v>
      </c>
    </row>
    <row r="27" spans="1:14" ht="30" customHeight="1">
      <c r="A27" s="487" t="s">
        <v>349</v>
      </c>
      <c r="B27" s="487"/>
      <c r="C27" s="487"/>
      <c r="D27" s="487"/>
      <c r="E27" s="487"/>
      <c r="F27" s="487"/>
      <c r="G27" s="306">
        <f>G7+G12+G17+G22</f>
        <v>6804.5</v>
      </c>
      <c r="H27" s="306">
        <f t="shared" ref="H27:I27" si="3">H17+H22</f>
        <v>1740</v>
      </c>
      <c r="I27" s="306">
        <f t="shared" si="3"/>
        <v>92800</v>
      </c>
      <c r="J27" s="309"/>
      <c r="K27" s="309"/>
      <c r="L27" s="309"/>
      <c r="M27" s="306">
        <f t="shared" ref="M27:N27" si="4">M17+M22</f>
        <v>1218</v>
      </c>
      <c r="N27" s="308">
        <f t="shared" si="4"/>
        <v>170</v>
      </c>
    </row>
  </sheetData>
  <mergeCells count="50">
    <mergeCell ref="C17:C21"/>
    <mergeCell ref="D17:D21"/>
    <mergeCell ref="E17:F17"/>
    <mergeCell ref="E18:F18"/>
    <mergeCell ref="E19:F19"/>
    <mergeCell ref="E20:F20"/>
    <mergeCell ref="E21:F21"/>
    <mergeCell ref="C22:C26"/>
    <mergeCell ref="D22:D26"/>
    <mergeCell ref="M1:N1"/>
    <mergeCell ref="A3:N3"/>
    <mergeCell ref="M5:M6"/>
    <mergeCell ref="A5:A6"/>
    <mergeCell ref="D5:D6"/>
    <mergeCell ref="H5:H6"/>
    <mergeCell ref="N5:N6"/>
    <mergeCell ref="G5:G6"/>
    <mergeCell ref="I5:L5"/>
    <mergeCell ref="B5:B6"/>
    <mergeCell ref="C5:C6"/>
    <mergeCell ref="E5:F6"/>
    <mergeCell ref="A17:A21"/>
    <mergeCell ref="B17:B21"/>
    <mergeCell ref="A27:F27"/>
    <mergeCell ref="B7:B11"/>
    <mergeCell ref="A7:A11"/>
    <mergeCell ref="E11:F11"/>
    <mergeCell ref="C7:C11"/>
    <mergeCell ref="A22:A26"/>
    <mergeCell ref="B22:B26"/>
    <mergeCell ref="E10:F10"/>
    <mergeCell ref="E24:F24"/>
    <mergeCell ref="E25:F25"/>
    <mergeCell ref="E26:F26"/>
    <mergeCell ref="E22:F22"/>
    <mergeCell ref="E23:F23"/>
    <mergeCell ref="E7:F7"/>
    <mergeCell ref="B12:B16"/>
    <mergeCell ref="E8:F8"/>
    <mergeCell ref="J7:J11"/>
    <mergeCell ref="K12:K16"/>
    <mergeCell ref="A12:A16"/>
    <mergeCell ref="C12:C16"/>
    <mergeCell ref="E12:F12"/>
    <mergeCell ref="E13:F13"/>
    <mergeCell ref="E14:F14"/>
    <mergeCell ref="E15:F15"/>
    <mergeCell ref="E16:F16"/>
    <mergeCell ref="D7:D16"/>
    <mergeCell ref="E9:F9"/>
  </mergeCells>
  <phoneticPr fontId="15" type="noConversion"/>
  <printOptions horizontalCentered="1"/>
  <pageMargins left="0.22047244094488191" right="0.19685039370078741" top="0.98425196850393704" bottom="0.98425196850393704" header="0.51181102362204722" footer="0.51181102362204722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Прогноз 2016 </vt:lpstr>
      <vt:lpstr>Приложение 2</vt:lpstr>
      <vt:lpstr>Прил 3 (расчет ИФО) (2)</vt:lpstr>
      <vt:lpstr>Прил 4 (показатели предприятий)</vt:lpstr>
      <vt:lpstr>Прил 5 Прогноз по поселениям</vt:lpstr>
      <vt:lpstr>Прил 6 Инвестпроекты</vt:lpstr>
      <vt:lpstr>'Прил 3 (расчет ИФО) (2)'!Заголовки_для_печати</vt:lpstr>
      <vt:lpstr>'Прил 5 Прогноз по поселениям'!Заголовки_для_печати</vt:lpstr>
      <vt:lpstr>'Приложение 2'!Заголовки_для_печати</vt:lpstr>
      <vt:lpstr>'Прогноз 2016 '!Заголовки_для_печати</vt:lpstr>
      <vt:lpstr>'Прил 3 (расчет ИФО) (2)'!Область_печати</vt:lpstr>
      <vt:lpstr>'Прил 4 (показатели предприятий)'!Область_печати</vt:lpstr>
      <vt:lpstr>'Прил 5 Прогноз по поселениям'!Область_печати</vt:lpstr>
      <vt:lpstr>'Прил 6 Инвестпроекты'!Область_печати</vt:lpstr>
      <vt:lpstr>'Приложение 2'!Область_печати</vt:lpstr>
      <vt:lpstr>'Прогноз 2016 '!Область_печати</vt:lpstr>
    </vt:vector>
  </TitlesOfParts>
  <Company>AoIR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привет</cp:lastModifiedBy>
  <cp:lastPrinted>2016-07-08T07:07:19Z</cp:lastPrinted>
  <dcterms:created xsi:type="dcterms:W3CDTF">2006-03-06T08:26:24Z</dcterms:created>
  <dcterms:modified xsi:type="dcterms:W3CDTF">2016-07-08T08:09:20Z</dcterms:modified>
</cp:coreProperties>
</file>