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Аналит.отчет!$A$1:$E$162</definedName>
    <definedName name="_xlnm.Print_Area" localSheetId="1">Диагностика!$A$1:$K$160</definedName>
    <definedName name="_xlnm.Print_Area" localSheetId="3">'Инвест. проекты'!$A$1:$H$14</definedName>
    <definedName name="_xlnm.Print_Area" localSheetId="2">'Расчет ИФО'!$A$1:$I$35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/>
  <c r="D158"/>
  <c r="D105"/>
  <c r="D103"/>
  <c r="D50"/>
  <c r="D31"/>
  <c r="D8"/>
  <c r="D6"/>
  <c r="H30" i="3" l="1"/>
  <c r="H31"/>
  <c r="H29"/>
  <c r="H25"/>
  <c r="H15"/>
  <c r="H16"/>
  <c r="H17"/>
  <c r="H18"/>
  <c r="H19"/>
  <c r="H20"/>
  <c r="H21"/>
  <c r="H22"/>
  <c r="H14"/>
  <c r="C154" i="1" l="1"/>
  <c r="C28"/>
  <c r="C158"/>
  <c r="C128"/>
  <c r="C156" s="1"/>
  <c r="G14" i="3" l="1"/>
  <c r="G15"/>
  <c r="G16"/>
  <c r="G17"/>
  <c r="G18"/>
  <c r="G19"/>
  <c r="G20"/>
  <c r="G21"/>
  <c r="G22"/>
  <c r="E103" i="1" l="1"/>
  <c r="C48" l="1"/>
  <c r="C50" l="1"/>
  <c r="G31" i="3"/>
  <c r="G30"/>
  <c r="I31" l="1"/>
  <c r="I20"/>
  <c r="I30"/>
  <c r="G20" i="1" l="1"/>
  <c r="I19" i="3" l="1"/>
  <c r="I21"/>
  <c r="H20" i="1" l="1"/>
  <c r="E52" l="1"/>
  <c r="H32" i="3" l="1"/>
  <c r="G29"/>
  <c r="G32" s="1"/>
  <c r="G25"/>
  <c r="G26" l="1"/>
  <c r="I25"/>
  <c r="I29"/>
  <c r="I22"/>
  <c r="I18"/>
  <c r="I17"/>
  <c r="I14"/>
  <c r="I15"/>
  <c r="H23"/>
  <c r="I16"/>
  <c r="I32"/>
  <c r="G23"/>
  <c r="H26" l="1"/>
  <c r="I26" s="1"/>
  <c r="G27"/>
  <c r="G33" s="1"/>
  <c r="I23"/>
  <c r="H27" l="1"/>
  <c r="H33" s="1"/>
  <c r="I33" s="1"/>
  <c r="I27" l="1"/>
  <c r="D9" i="5"/>
  <c r="C9"/>
  <c r="D8"/>
  <c r="C8"/>
  <c r="D7"/>
  <c r="C7"/>
  <c r="D6"/>
  <c r="C6"/>
  <c r="E31" i="1" l="1"/>
  <c r="E25" l="1"/>
  <c r="E24"/>
  <c r="I20" l="1"/>
  <c r="J20" s="1"/>
  <c r="E146" l="1"/>
  <c r="E145"/>
  <c r="E144"/>
  <c r="E143"/>
  <c r="E142"/>
  <c r="E141"/>
  <c r="E140"/>
  <c r="E139"/>
  <c r="E138"/>
  <c r="E137"/>
  <c r="E136"/>
  <c r="E133"/>
  <c r="E132"/>
  <c r="E131"/>
  <c r="E157" l="1"/>
  <c r="E155"/>
  <c r="E152"/>
  <c r="E150"/>
  <c r="E149"/>
  <c r="E126"/>
  <c r="E124"/>
  <c r="E123"/>
  <c r="E121"/>
  <c r="E120"/>
  <c r="E119"/>
  <c r="E118"/>
  <c r="E117"/>
  <c r="E116"/>
  <c r="E115"/>
  <c r="E114"/>
  <c r="E113"/>
  <c r="E112"/>
  <c r="E111"/>
  <c r="E110"/>
  <c r="E105"/>
  <c r="E58"/>
  <c r="E55"/>
  <c r="E53"/>
  <c r="E49"/>
  <c r="E48"/>
  <c r="E43"/>
  <c r="E40"/>
  <c r="E37"/>
  <c r="E28"/>
  <c r="E27"/>
  <c r="E26"/>
  <c r="E23"/>
  <c r="E22"/>
  <c r="E21"/>
  <c r="E20"/>
  <c r="E19"/>
  <c r="E18"/>
  <c r="E17"/>
  <c r="E16"/>
  <c r="E15"/>
  <c r="E14"/>
  <c r="E13" l="1"/>
  <c r="E10"/>
  <c r="E8"/>
  <c r="E6"/>
  <c r="E60"/>
  <c r="D156"/>
  <c r="D129"/>
  <c r="E129"/>
  <c r="E154"/>
  <c r="D154"/>
  <c r="E128"/>
  <c r="D128"/>
</calcChain>
</file>

<file path=xl/sharedStrings.xml><?xml version="1.0" encoding="utf-8"?>
<sst xmlns="http://schemas.openxmlformats.org/spreadsheetml/2006/main" count="538" uniqueCount="289">
  <si>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</si>
  <si>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</si>
  <si>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</si>
  <si>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</si>
  <si>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</si>
  <si>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</si>
  <si>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</si>
  <si>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</si>
  <si>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</si>
  <si>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</si>
  <si>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</si>
  <si>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</si>
  <si>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</si>
  <si>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</si>
  <si>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</si>
  <si>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</si>
  <si>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</si>
  <si>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</si>
  <si>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</si>
  <si>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</si>
  <si>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</si>
  <si>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</si>
  <si>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</si>
  <si>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</si>
  <si>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</si>
  <si>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</si>
  <si>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</si>
  <si>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</si>
  <si>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</si>
  <si>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</si>
  <si>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</si>
  <si>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</si>
  <si>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</si>
  <si>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</si>
  <si>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</si>
  <si>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</si>
  <si>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</si>
  <si>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</si>
  <si>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</si>
  <si>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</si>
  <si>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</si>
  <si>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</si>
  <si>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</si>
  <si>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</si>
  <si>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</si>
  <si>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</si>
  <si>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</si>
  <si>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</si>
  <si>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</si>
  <si>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</si>
  <si>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</si>
  <si>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</si>
  <si>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</si>
  <si>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</si>
  <si>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</si>
  <si>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</si>
  <si>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</si>
  <si>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</si>
  <si>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</si>
  <si>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</si>
  <si>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</si>
  <si>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</si>
  <si>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</si>
  <si>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</si>
  <si>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</si>
  <si>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</si>
  <si>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</si>
  <si>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</si>
  <si>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</si>
  <si>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</si>
  <si>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</si>
  <si>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</si>
  <si>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</si>
  <si>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</si>
  <si>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</si>
  <si>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</si>
  <si>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</si>
  <si>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</si>
  <si>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</si>
  <si>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</si>
  <si>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</si>
  <si>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</si>
  <si>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</si>
  <si>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</si>
  <si>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</si>
  <si>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</si>
  <si>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</si>
  <si>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</si>
  <si>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</si>
  <si>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</si>
  <si>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</si>
  <si>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</si>
  <si>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</si>
  <si>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</si>
  <si>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</si>
  <si>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</si>
  <si>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</si>
  <si>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</si>
  <si>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</si>
  <si>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</si>
  <si>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</si>
  <si>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</si>
  <si>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</si>
  <si>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</si>
  <si>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</si>
  <si>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</si>
  <si>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</si>
  <si>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</si>
  <si>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</si>
  <si>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</si>
  <si>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</si>
  <si>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</si>
  <si>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</si>
  <si>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</si>
  <si>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</si>
  <si>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</si>
  <si>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</si>
  <si>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</si>
  <si>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</si>
  <si>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</si>
  <si>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</si>
  <si>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</si>
  <si>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</si>
  <si>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</si>
  <si>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</si>
  <si>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</si>
  <si>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</si>
  <si>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</si>
  <si>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</si>
  <si>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</si>
  <si>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</si>
  <si>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</si>
  <si>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</si>
  <si>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</si>
  <si>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</si>
  <si>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</si>
  <si>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</si>
  <si>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</si>
  <si>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</si>
  <si>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</si>
  <si>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</si>
  <si>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</si>
  <si>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</si>
  <si>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</si>
  <si>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</si>
  <si>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</si>
  <si>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</si>
  <si>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</si>
  <si>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</si>
  <si>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</si>
  <si>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</si>
  <si>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</si>
  <si>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</si>
  <si>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</si>
  <si>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</si>
  <si>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</si>
  <si>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</si>
  <si>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</si>
  <si>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</si>
  <si>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</si>
  <si>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</si>
  <si>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</si>
  <si>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</si>
  <si>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</si>
  <si>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</si>
  <si>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</si>
  <si>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</si>
  <si>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</si>
  <si>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</si>
  <si>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</si>
  <si>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</si>
  <si>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</si>
  <si>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</si>
  <si>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</si>
  <si>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</si>
  <si>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</si>
  <si>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</si>
  <si>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</si>
  <si>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</si>
  <si>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</si>
  <si>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</si>
  <si>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</si>
  <si>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</si>
  <si>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</si>
  <si>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</si>
  <si>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</si>
  <si>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</si>
  <si>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</si>
  <si>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</si>
  <si>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</si>
  <si>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</si>
  <si>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</si>
  <si>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</si>
  <si>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</si>
  <si>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</si>
  <si>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</si>
  <si>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</si>
  <si>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</si>
  <si>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</si>
  <si>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</si>
  <si>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</si>
  <si>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</si>
  <si>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</si>
  <si>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</si>
  <si>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</si>
  <si>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</si>
  <si>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</si>
  <si>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</si>
  <si>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</si>
  <si>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</si>
  <si>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</si>
  <si>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</si>
  <si>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</si>
  <si>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</si>
  <si>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</si>
  <si>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</si>
  <si>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</si>
  <si>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</si>
  <si>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</si>
  <si>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</si>
  <si>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</si>
  <si>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</si>
  <si>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</si>
  <si>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</si>
  <si>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</si>
  <si>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</si>
  <si>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</si>
  <si>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</si>
  <si>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</si>
  <si>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</si>
  <si>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</si>
  <si>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</si>
  <si>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</si>
  <si>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</si>
  <si>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</si>
  <si>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</si>
  <si>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</si>
  <si>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</si>
  <si>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</si>
  <si>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</si>
  <si>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</si>
  <si>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</si>
  <si>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</si>
  <si>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</si>
  <si>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</si>
  <si>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</si>
  <si>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</si>
  <si>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</si>
  <si>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</si>
  <si>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</si>
  <si>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</si>
  <si>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</si>
  <si>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18 тонн  в год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</si>
  <si>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</si>
  <si>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</si>
  <si>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</si>
  <si>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</si>
  <si>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</si>
  <si>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</si>
  <si>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</si>
  <si>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</si>
  <si>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</si>
  <si>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</si>
  <si>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Цех по переработке кедровых орех запущен в январе 2017 года, готовая продукция поступает в продажу, 27.02.2020 получен статус резидента ТОСЭР, Получен займ ФРМ - 17,99 млн. руб. на приобретение здания, цех по переработке дикорастущих  и линия по розливу запущены в конце 2020 года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</si>
  <si>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</si>
  <si>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</si>
  <si>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</si>
  <si>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</si>
  <si>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</si>
  <si>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</si>
  <si>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</si>
  <si>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</si>
  <si>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</si>
  <si>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</si>
  <si>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</si>
  <si>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</si>
  <si>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</si>
  <si>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</si>
  <si>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</si>
  <si>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</si>
  <si>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</si>
  <si>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</si>
  <si>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</si>
  <si>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</si>
  <si>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</si>
  <si>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Аналитический отчет о социально-экономической ситуации в муниципальном образовании "город Тулун" за 2 квартал 2024 г.</t>
  </si>
  <si>
    <t>ООО «Сиб-Агро Ойл»</t>
  </si>
  <si>
    <t>Строительство цеха по переработке масличных культур производительностью 200 т/сутки в г. Тулун Иркутской области</t>
  </si>
  <si>
    <t>резидент ТОСЭР с 3 июня 2024 года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</si>
</sst>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0.0"/>
    <numFmt numFmtId="167" formatCode="0.000"/>
    <numFmt numFmtId="168" formatCode="0.0%"/>
  </numFmts>
  <fonts count="44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left" vertical="center" wrapText="1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166" fontId="2" fillId="0" borderId="1" xfId="0" applyNumberFormat="1" applyFont="1" applyFill="1" applyBorder="1" applyAlignment="1">
      <alignment horizontal="left" vertical="center" wrapText="1"/>
    </xf>
    <xf numFmtId="0" fontId="33" fillId="0" borderId="16" xfId="0" applyFont="1" applyBorder="1" applyAlignment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4" fontId="40" fillId="0" borderId="11" xfId="3" applyFont="1" applyBorder="1"/>
    <xf numFmtId="164" fontId="41" fillId="0" borderId="45" xfId="3" applyFont="1" applyBorder="1"/>
    <xf numFmtId="164" fontId="42" fillId="0" borderId="13" xfId="3" applyFont="1" applyBorder="1"/>
    <xf numFmtId="164" fontId="40" fillId="0" borderId="45" xfId="3" applyFont="1" applyBorder="1"/>
    <xf numFmtId="164" fontId="41" fillId="0" borderId="13" xfId="3" applyFont="1" applyBorder="1"/>
    <xf numFmtId="164" fontId="40" fillId="0" borderId="16" xfId="3" applyFont="1" applyBorder="1"/>
    <xf numFmtId="164" fontId="41" fillId="0" borderId="49" xfId="3" applyFont="1" applyBorder="1"/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167" fontId="2" fillId="3" borderId="9" xfId="0" applyNumberFormat="1" applyFont="1" applyFill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4" fillId="0" borderId="11" xfId="0" applyNumberFormat="1" applyFont="1" applyBorder="1"/>
    <xf numFmtId="0" fontId="39" fillId="0" borderId="54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8" fontId="2" fillId="3" borderId="6" xfId="0" applyNumberFormat="1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vertical="center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  <xf numFmtId="2" fontId="2" fillId="0" borderId="5" xfId="0" applyNumberFormat="1" applyFont="1" applyBorder="1" applyAlignment="1">
      <alignment horizontal="left" vertical="center" wrapText="1"/>
    </xf>
    <xf numFmtId="0" fontId="4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  <cell r="D7" t="str">
            <v>ООО "Кедр"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view="pageBreakPreview" zoomScale="75" zoomScaleNormal="75" zoomScaleSheetLayoutView="75" workbookViewId="0">
      <selection activeCell="I5" sqref="I5"/>
    </sheetView>
  </sheetViews>
  <sheetFormatPr defaultRowHeight="12.75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5" ht="18">
      <c r="A1" s="2"/>
      <c r="B1" s="2"/>
      <c r="C1" s="1"/>
      <c r="D1" s="279"/>
      <c r="E1" s="279"/>
    </row>
    <row r="2" spans="1:5" ht="51" customHeight="1">
      <c r="A2" s="280" t="s">
        <v>285</v>
      </c>
      <c r="B2" s="280"/>
      <c r="C2" s="280"/>
      <c r="D2" s="280"/>
      <c r="E2" s="280"/>
    </row>
    <row r="3" spans="1:5" ht="18">
      <c r="A3" s="281"/>
      <c r="B3" s="281"/>
      <c r="C3" s="281"/>
      <c r="D3" s="281"/>
      <c r="E3" s="281"/>
    </row>
    <row r="4" spans="1:5" ht="111" customHeight="1">
      <c r="A4" s="140" t="s">
        <v>5</v>
      </c>
      <c r="B4" s="141" t="s">
        <v>6</v>
      </c>
      <c r="C4" s="142" t="s">
        <v>7</v>
      </c>
      <c r="D4" s="143" t="s">
        <v>8</v>
      </c>
      <c r="E4" s="142" t="s">
        <v>9</v>
      </c>
    </row>
    <row r="5" spans="1:5" ht="18.75">
      <c r="A5" s="283" t="s">
        <v>10</v>
      </c>
      <c r="B5" s="284"/>
      <c r="C5" s="284"/>
      <c r="D5" s="284"/>
      <c r="E5" s="285"/>
    </row>
    <row r="6" spans="1:5" ht="39">
      <c r="A6" s="3" t="s">
        <v>202</v>
      </c>
      <c r="B6" s="38" t="s">
        <v>11</v>
      </c>
      <c r="C6" s="80">
        <f>SUM(C10:C20)</f>
        <v>4921.1000000000004</v>
      </c>
      <c r="D6" s="80">
        <f>SUM(D10:D20)</f>
        <v>3819.6999999999994</v>
      </c>
      <c r="E6" s="87">
        <f>C6/D6*100</f>
        <v>128.83472524020215</v>
      </c>
    </row>
    <row r="7" spans="1:5" ht="18.75">
      <c r="A7" s="7" t="s">
        <v>12</v>
      </c>
      <c r="B7" s="8"/>
      <c r="C7" s="75"/>
      <c r="D7" s="209"/>
      <c r="E7" s="9"/>
    </row>
    <row r="8" spans="1:5" ht="41.25" customHeight="1">
      <c r="A8" s="74" t="s">
        <v>167</v>
      </c>
      <c r="B8" s="10" t="s">
        <v>11</v>
      </c>
      <c r="C8" s="246">
        <v>3.6</v>
      </c>
      <c r="D8" s="211">
        <f>D10</f>
        <v>2.9</v>
      </c>
      <c r="E8" s="87">
        <f>C8/D8*100</f>
        <v>124.13793103448276</v>
      </c>
    </row>
    <row r="9" spans="1:5" ht="42.75" customHeight="1">
      <c r="A9" s="74" t="s">
        <v>193</v>
      </c>
      <c r="B9" s="10" t="s">
        <v>11</v>
      </c>
      <c r="C9" s="247"/>
      <c r="D9" s="74"/>
      <c r="E9" s="12"/>
    </row>
    <row r="10" spans="1:5" ht="20.25" customHeight="1">
      <c r="A10" s="74" t="s">
        <v>168</v>
      </c>
      <c r="B10" s="10" t="s">
        <v>11</v>
      </c>
      <c r="C10" s="246">
        <v>3.6</v>
      </c>
      <c r="D10" s="211">
        <v>2.9</v>
      </c>
      <c r="E10" s="87">
        <f>C10/D10*100</f>
        <v>124.13793103448276</v>
      </c>
    </row>
    <row r="11" spans="1:5" ht="18.75">
      <c r="A11" s="35" t="s">
        <v>169</v>
      </c>
      <c r="B11" s="10" t="s">
        <v>11</v>
      </c>
      <c r="C11" s="174"/>
      <c r="D11" s="211"/>
      <c r="E11" s="12"/>
    </row>
    <row r="12" spans="1:5" ht="18.75">
      <c r="A12" s="88" t="s">
        <v>100</v>
      </c>
      <c r="B12" s="10" t="s">
        <v>11</v>
      </c>
      <c r="C12" s="174"/>
      <c r="D12" s="211"/>
      <c r="E12" s="12"/>
    </row>
    <row r="13" spans="1:5" ht="18.75">
      <c r="A13" s="88" t="s">
        <v>101</v>
      </c>
      <c r="B13" s="10" t="s">
        <v>11</v>
      </c>
      <c r="C13" s="246">
        <v>21.5</v>
      </c>
      <c r="D13" s="211">
        <v>15.9</v>
      </c>
      <c r="E13" s="87">
        <f t="shared" ref="E13:E25" si="0">C13/D13*100</f>
        <v>135.22012578616352</v>
      </c>
    </row>
    <row r="14" spans="1:5" ht="37.5" customHeight="1">
      <c r="A14" s="74" t="s">
        <v>170</v>
      </c>
      <c r="B14" s="10" t="s">
        <v>11</v>
      </c>
      <c r="C14" s="205">
        <v>1167.9000000000001</v>
      </c>
      <c r="D14" s="205">
        <v>790.7</v>
      </c>
      <c r="E14" s="87">
        <f t="shared" si="0"/>
        <v>147.70456557480713</v>
      </c>
    </row>
    <row r="15" spans="1:5" ht="41.25" customHeight="1">
      <c r="A15" s="74" t="s">
        <v>171</v>
      </c>
      <c r="B15" s="10" t="s">
        <v>11</v>
      </c>
      <c r="C15" s="246">
        <v>52.4</v>
      </c>
      <c r="D15" s="211">
        <v>111.7</v>
      </c>
      <c r="E15" s="87">
        <f t="shared" si="0"/>
        <v>46.911369740376003</v>
      </c>
    </row>
    <row r="16" spans="1:5" ht="18.75">
      <c r="A16" s="88" t="s">
        <v>217</v>
      </c>
      <c r="B16" s="10" t="s">
        <v>11</v>
      </c>
      <c r="C16" s="174">
        <v>121.1</v>
      </c>
      <c r="D16" s="211">
        <v>114.1</v>
      </c>
      <c r="E16" s="87">
        <f t="shared" si="0"/>
        <v>106.13496932515338</v>
      </c>
    </row>
    <row r="17" spans="1:10" ht="37.5">
      <c r="A17" s="35" t="s">
        <v>194</v>
      </c>
      <c r="B17" s="10" t="s">
        <v>11</v>
      </c>
      <c r="C17" s="174">
        <v>2650.1</v>
      </c>
      <c r="D17" s="211">
        <v>2096.6</v>
      </c>
      <c r="E17" s="87">
        <f t="shared" si="0"/>
        <v>126.39988552895163</v>
      </c>
    </row>
    <row r="18" spans="1:10" ht="18.75">
      <c r="A18" s="35" t="s">
        <v>216</v>
      </c>
      <c r="B18" s="10" t="s">
        <v>11</v>
      </c>
      <c r="C18" s="174">
        <v>95.7</v>
      </c>
      <c r="D18" s="211">
        <v>86.1</v>
      </c>
      <c r="E18" s="87">
        <f t="shared" si="0"/>
        <v>111.14982578397215</v>
      </c>
    </row>
    <row r="19" spans="1:10" ht="18.75">
      <c r="A19" s="35" t="s">
        <v>218</v>
      </c>
      <c r="B19" s="10" t="s">
        <v>11</v>
      </c>
      <c r="C19" s="174">
        <v>53.5</v>
      </c>
      <c r="D19" s="211">
        <v>49.6</v>
      </c>
      <c r="E19" s="87">
        <f t="shared" si="0"/>
        <v>107.86290322580645</v>
      </c>
    </row>
    <row r="20" spans="1:10" ht="18.75">
      <c r="A20" s="88" t="s">
        <v>105</v>
      </c>
      <c r="B20" s="10" t="s">
        <v>11</v>
      </c>
      <c r="C20" s="211">
        <v>755.3</v>
      </c>
      <c r="D20" s="211">
        <v>552.1</v>
      </c>
      <c r="E20" s="257">
        <f t="shared" si="0"/>
        <v>136.80492664372395</v>
      </c>
      <c r="G20">
        <f>SUM(C10:C19)</f>
        <v>4165.8</v>
      </c>
      <c r="H20">
        <f>C6-G20</f>
        <v>755.30000000000018</v>
      </c>
      <c r="I20">
        <f>SUM(D10:D19)</f>
        <v>3267.5999999999995</v>
      </c>
      <c r="J20">
        <f>D6-I20</f>
        <v>552.09999999999991</v>
      </c>
    </row>
    <row r="21" spans="1:10" ht="39">
      <c r="A21" s="14" t="s">
        <v>13</v>
      </c>
      <c r="B21" s="10" t="s">
        <v>14</v>
      </c>
      <c r="C21" s="242">
        <v>130.9</v>
      </c>
      <c r="D21" s="212">
        <v>100.9</v>
      </c>
      <c r="E21" s="87">
        <f t="shared" si="0"/>
        <v>129.73240832507435</v>
      </c>
    </row>
    <row r="22" spans="1:10" ht="19.5">
      <c r="A22" s="14" t="s">
        <v>114</v>
      </c>
      <c r="B22" s="10" t="s">
        <v>11</v>
      </c>
      <c r="C22" s="246">
        <v>5.2</v>
      </c>
      <c r="D22" s="211">
        <v>1.6</v>
      </c>
      <c r="E22" s="87">
        <f t="shared" si="0"/>
        <v>325</v>
      </c>
    </row>
    <row r="23" spans="1:10" ht="19.5">
      <c r="A23" s="14" t="s">
        <v>15</v>
      </c>
      <c r="B23" s="10" t="s">
        <v>11</v>
      </c>
      <c r="C23" s="246">
        <v>2.2999999999999998</v>
      </c>
      <c r="D23" s="211">
        <v>0.2</v>
      </c>
      <c r="E23" s="87">
        <f t="shared" si="0"/>
        <v>1149.9999999999998</v>
      </c>
    </row>
    <row r="24" spans="1:10" ht="19.5">
      <c r="A24" s="14" t="s">
        <v>16</v>
      </c>
      <c r="B24" s="10" t="s">
        <v>17</v>
      </c>
      <c r="C24" s="246">
        <v>60</v>
      </c>
      <c r="D24" s="211">
        <v>70</v>
      </c>
      <c r="E24" s="15">
        <f t="shared" si="0"/>
        <v>85.714285714285708</v>
      </c>
    </row>
    <row r="25" spans="1:10" ht="19.5">
      <c r="A25" s="14" t="s">
        <v>18</v>
      </c>
      <c r="B25" s="10" t="s">
        <v>17</v>
      </c>
      <c r="C25" s="246">
        <v>40</v>
      </c>
      <c r="D25" s="211">
        <v>30</v>
      </c>
      <c r="E25" s="15">
        <f t="shared" si="0"/>
        <v>133.33333333333331</v>
      </c>
    </row>
    <row r="26" spans="1:10" ht="58.5">
      <c r="A26" s="16" t="s">
        <v>19</v>
      </c>
      <c r="B26" s="10" t="s">
        <v>11</v>
      </c>
      <c r="C26" s="246">
        <v>430.8</v>
      </c>
      <c r="D26" s="211">
        <v>384.7</v>
      </c>
      <c r="E26" s="87">
        <f t="shared" ref="E26:E28" si="1">C26/D26*100</f>
        <v>111.98336365999482</v>
      </c>
    </row>
    <row r="27" spans="1:10" ht="58.5">
      <c r="A27" s="16" t="s">
        <v>20</v>
      </c>
      <c r="B27" s="10" t="s">
        <v>11</v>
      </c>
      <c r="C27" s="246">
        <v>227.1</v>
      </c>
      <c r="D27" s="211">
        <v>172.1</v>
      </c>
      <c r="E27" s="87">
        <f t="shared" si="1"/>
        <v>131.95816385822198</v>
      </c>
    </row>
    <row r="28" spans="1:10" ht="58.5">
      <c r="A28" s="16" t="s">
        <v>115</v>
      </c>
      <c r="B28" s="10" t="s">
        <v>14</v>
      </c>
      <c r="C28" s="275">
        <f>93614602.29/C80</f>
        <v>2490.8762549556982</v>
      </c>
      <c r="D28" s="366">
        <v>4.55</v>
      </c>
      <c r="E28" s="87">
        <f t="shared" si="1"/>
        <v>54744.533075949417</v>
      </c>
    </row>
    <row r="29" spans="1:10" ht="18.75">
      <c r="A29" s="283" t="s">
        <v>22</v>
      </c>
      <c r="B29" s="284"/>
      <c r="C29" s="286"/>
      <c r="D29" s="286"/>
      <c r="E29" s="287"/>
    </row>
    <row r="30" spans="1:10" ht="18.75">
      <c r="A30" s="78" t="s">
        <v>195</v>
      </c>
      <c r="B30" s="136"/>
      <c r="C30" s="137"/>
      <c r="D30" s="137"/>
      <c r="E30" s="138"/>
    </row>
    <row r="31" spans="1:10" ht="37.5">
      <c r="A31" s="139" t="s">
        <v>200</v>
      </c>
      <c r="B31" s="8" t="s">
        <v>11</v>
      </c>
      <c r="C31" s="177">
        <v>308.5</v>
      </c>
      <c r="D31" s="177">
        <f>D37+D40+D43</f>
        <v>712</v>
      </c>
      <c r="E31" s="87">
        <f t="shared" ref="E31" si="2">C31/D31*100</f>
        <v>43.328651685393261</v>
      </c>
    </row>
    <row r="32" spans="1:10" ht="18.75">
      <c r="A32" s="139" t="s">
        <v>201</v>
      </c>
      <c r="B32" s="8" t="s">
        <v>17</v>
      </c>
      <c r="C32" s="255">
        <v>95.92</v>
      </c>
      <c r="D32" s="262">
        <v>101.3</v>
      </c>
      <c r="E32" s="15"/>
    </row>
    <row r="33" spans="1:5" ht="18.75">
      <c r="A33" s="81" t="s">
        <v>124</v>
      </c>
      <c r="B33" s="38"/>
      <c r="C33" s="80"/>
      <c r="D33" s="80"/>
      <c r="E33" s="80"/>
    </row>
    <row r="34" spans="1:5" ht="37.5">
      <c r="A34" s="76" t="s">
        <v>23</v>
      </c>
      <c r="B34" s="8" t="s">
        <v>11</v>
      </c>
      <c r="C34" s="75"/>
      <c r="D34" s="209"/>
      <c r="E34" s="75"/>
    </row>
    <row r="35" spans="1:5" ht="18.75">
      <c r="A35" s="76" t="s">
        <v>173</v>
      </c>
      <c r="B35" s="8" t="s">
        <v>17</v>
      </c>
      <c r="C35" s="75"/>
      <c r="D35" s="209"/>
      <c r="E35" s="15"/>
    </row>
    <row r="36" spans="1:5" ht="18.75">
      <c r="A36" s="81" t="s">
        <v>125</v>
      </c>
      <c r="B36" s="38"/>
      <c r="C36" s="80"/>
      <c r="D36" s="80"/>
      <c r="E36" s="80"/>
    </row>
    <row r="37" spans="1:5" ht="37.5">
      <c r="A37" s="77" t="s">
        <v>23</v>
      </c>
      <c r="B37" s="8" t="s">
        <v>11</v>
      </c>
      <c r="C37" s="248">
        <v>295.60000000000002</v>
      </c>
      <c r="D37" s="258">
        <v>317.89999999999998</v>
      </c>
      <c r="E37" s="87">
        <f t="shared" ref="E37" si="3">C37/D37*100</f>
        <v>92.985215476564974</v>
      </c>
    </row>
    <row r="38" spans="1:5" ht="18.75">
      <c r="A38" s="76" t="s">
        <v>173</v>
      </c>
      <c r="B38" s="8" t="s">
        <v>17</v>
      </c>
      <c r="C38" s="249">
        <v>92.97</v>
      </c>
      <c r="D38" s="263">
        <v>88.2</v>
      </c>
      <c r="E38" s="15"/>
    </row>
    <row r="39" spans="1:5" ht="37.5">
      <c r="A39" s="81" t="s">
        <v>126</v>
      </c>
      <c r="B39" s="38"/>
      <c r="C39" s="250"/>
      <c r="D39" s="178"/>
      <c r="E39" s="80"/>
    </row>
    <row r="40" spans="1:5" ht="37.5">
      <c r="A40" s="77" t="s">
        <v>108</v>
      </c>
      <c r="B40" s="8" t="s">
        <v>11</v>
      </c>
      <c r="C40" s="248">
        <v>89.1</v>
      </c>
      <c r="D40" s="258">
        <v>282.39999999999998</v>
      </c>
      <c r="E40" s="87">
        <f t="shared" ref="E40" si="4">C40/D40*100</f>
        <v>31.55099150141643</v>
      </c>
    </row>
    <row r="41" spans="1:5" ht="18.75">
      <c r="A41" s="79" t="s">
        <v>173</v>
      </c>
      <c r="B41" s="10" t="s">
        <v>17</v>
      </c>
      <c r="C41" s="251">
        <v>93.41</v>
      </c>
      <c r="D41" s="264">
        <v>106.3</v>
      </c>
      <c r="E41" s="15"/>
    </row>
    <row r="42" spans="1:5" ht="56.25">
      <c r="A42" s="81" t="s">
        <v>166</v>
      </c>
      <c r="B42" s="38"/>
      <c r="C42" s="178"/>
      <c r="D42" s="178"/>
      <c r="E42" s="80"/>
    </row>
    <row r="43" spans="1:5" ht="37.5">
      <c r="A43" s="77" t="s">
        <v>108</v>
      </c>
      <c r="B43" s="8" t="s">
        <v>11</v>
      </c>
      <c r="C43" s="258">
        <v>52.4</v>
      </c>
      <c r="D43" s="258">
        <v>111.7</v>
      </c>
      <c r="E43" s="87">
        <f t="shared" ref="E43" si="5">C43/D43*100</f>
        <v>46.911369740376003</v>
      </c>
    </row>
    <row r="44" spans="1:5" ht="37.5">
      <c r="A44" s="84" t="s">
        <v>197</v>
      </c>
      <c r="B44" s="85"/>
      <c r="C44" s="173"/>
      <c r="D44" s="210"/>
      <c r="E44" s="11"/>
    </row>
    <row r="45" spans="1:5" ht="18.75">
      <c r="A45" s="21" t="s">
        <v>24</v>
      </c>
      <c r="B45" s="17" t="s">
        <v>11</v>
      </c>
      <c r="C45" s="176"/>
      <c r="D45" s="176"/>
      <c r="E45" s="9"/>
    </row>
    <row r="46" spans="1:5" ht="18.75">
      <c r="A46" s="22" t="s">
        <v>196</v>
      </c>
      <c r="B46" s="23" t="s">
        <v>17</v>
      </c>
      <c r="C46" s="179"/>
      <c r="D46" s="179"/>
      <c r="E46" s="24"/>
    </row>
    <row r="47" spans="1:5" ht="18.75">
      <c r="A47" s="25" t="s">
        <v>198</v>
      </c>
      <c r="B47" s="26"/>
      <c r="C47" s="80"/>
      <c r="D47" s="80"/>
      <c r="E47" s="5"/>
    </row>
    <row r="48" spans="1:5" ht="18.75">
      <c r="A48" s="27" t="s">
        <v>25</v>
      </c>
      <c r="B48" s="8" t="s">
        <v>11</v>
      </c>
      <c r="C48" s="243">
        <f>C49*99079/1000000</f>
        <v>0</v>
      </c>
      <c r="D48" s="209">
        <v>23.7</v>
      </c>
      <c r="E48" s="87">
        <f t="shared" ref="E48:E49" si="6">C48/D48*100</f>
        <v>0</v>
      </c>
    </row>
    <row r="49" spans="1:5" ht="18.75">
      <c r="A49" s="27" t="s">
        <v>26</v>
      </c>
      <c r="B49" s="8" t="s">
        <v>27</v>
      </c>
      <c r="C49" s="276">
        <v>0</v>
      </c>
      <c r="D49" s="209">
        <v>257</v>
      </c>
      <c r="E49" s="87">
        <f t="shared" si="6"/>
        <v>0</v>
      </c>
    </row>
    <row r="50" spans="1:5" ht="18.75">
      <c r="A50" s="28" t="s">
        <v>28</v>
      </c>
      <c r="B50" s="23" t="s">
        <v>27</v>
      </c>
      <c r="C50" s="275">
        <f>C49/C80/1000</f>
        <v>0</v>
      </c>
      <c r="D50" s="180">
        <f>D49/D80/1000</f>
        <v>6.790498586413719E-6</v>
      </c>
      <c r="E50" s="29"/>
    </row>
    <row r="51" spans="1:5" ht="18.75">
      <c r="A51" s="144" t="s">
        <v>199</v>
      </c>
      <c r="B51" s="19"/>
      <c r="C51" s="176"/>
      <c r="D51" s="176"/>
      <c r="E51" s="5"/>
    </row>
    <row r="52" spans="1:5" ht="18.75">
      <c r="A52" s="145" t="s">
        <v>29</v>
      </c>
      <c r="B52" s="8" t="s">
        <v>30</v>
      </c>
      <c r="C52" s="276">
        <v>794.2</v>
      </c>
      <c r="D52" s="209">
        <v>1871.03</v>
      </c>
      <c r="E52" s="87">
        <f t="shared" ref="E52:E55" si="7">C52/D52*100</f>
        <v>42.447208222209163</v>
      </c>
    </row>
    <row r="53" spans="1:5" ht="18.75">
      <c r="A53" s="146" t="s">
        <v>31</v>
      </c>
      <c r="B53" s="17" t="s">
        <v>32</v>
      </c>
      <c r="C53" s="245">
        <v>1.2489999999999999E-3</v>
      </c>
      <c r="D53" s="20">
        <v>1.2489999999999999E-3</v>
      </c>
      <c r="E53" s="87">
        <f t="shared" si="7"/>
        <v>100</v>
      </c>
    </row>
    <row r="54" spans="1:5" ht="37.5">
      <c r="A54" s="25" t="s">
        <v>172</v>
      </c>
      <c r="B54" s="26"/>
      <c r="C54" s="80"/>
      <c r="D54" s="80"/>
      <c r="E54" s="5"/>
    </row>
    <row r="55" spans="1:5" ht="18.75">
      <c r="A55" s="27" t="s">
        <v>33</v>
      </c>
      <c r="B55" s="8" t="s">
        <v>11</v>
      </c>
      <c r="C55" s="243">
        <v>2650.1</v>
      </c>
      <c r="D55" s="211">
        <v>2096.6</v>
      </c>
      <c r="E55" s="87">
        <f t="shared" si="7"/>
        <v>126.39988552895163</v>
      </c>
    </row>
    <row r="56" spans="1:5" ht="18.75">
      <c r="A56" s="28" t="s">
        <v>34</v>
      </c>
      <c r="B56" s="23" t="s">
        <v>17</v>
      </c>
      <c r="C56" s="252">
        <v>45.97</v>
      </c>
      <c r="D56" s="179">
        <v>107</v>
      </c>
      <c r="E56" s="24"/>
    </row>
    <row r="57" spans="1:5" ht="18.75">
      <c r="A57" s="25" t="s">
        <v>35</v>
      </c>
      <c r="B57" s="26"/>
      <c r="C57" s="80"/>
      <c r="D57" s="80"/>
      <c r="E57" s="5"/>
    </row>
    <row r="58" spans="1:5" ht="18.75">
      <c r="A58" s="27" t="s">
        <v>36</v>
      </c>
      <c r="B58" s="8" t="s">
        <v>37</v>
      </c>
      <c r="C58" s="75">
        <v>225</v>
      </c>
      <c r="D58" s="209">
        <v>253</v>
      </c>
      <c r="E58" s="87">
        <f t="shared" ref="E58" si="8">C58/D58*100</f>
        <v>88.932806324110672</v>
      </c>
    </row>
    <row r="59" spans="1:5" ht="37.5">
      <c r="A59" s="28" t="s">
        <v>38</v>
      </c>
      <c r="B59" s="23" t="s">
        <v>17</v>
      </c>
      <c r="C59" s="179">
        <v>54</v>
      </c>
      <c r="D59" s="179">
        <v>49</v>
      </c>
      <c r="E59" s="24"/>
    </row>
    <row r="60" spans="1:5" ht="19.5">
      <c r="A60" s="3" t="s">
        <v>127</v>
      </c>
      <c r="B60" s="17" t="s">
        <v>14</v>
      </c>
      <c r="C60" s="244">
        <v>523683</v>
      </c>
      <c r="D60" s="265">
        <v>325596.5</v>
      </c>
      <c r="E60" s="87">
        <f>C60/D60*100</f>
        <v>160.83803112134188</v>
      </c>
    </row>
    <row r="61" spans="1:5" ht="18.75">
      <c r="A61" s="30" t="s">
        <v>39</v>
      </c>
      <c r="B61" s="31" t="s">
        <v>14</v>
      </c>
      <c r="C61" s="252">
        <v>8487</v>
      </c>
      <c r="D61" s="179">
        <v>173170</v>
      </c>
      <c r="E61" s="18"/>
    </row>
    <row r="62" spans="1:5" ht="18.75">
      <c r="A62" s="288" t="s">
        <v>204</v>
      </c>
      <c r="B62" s="286"/>
      <c r="C62" s="286"/>
      <c r="D62" s="286"/>
      <c r="E62" s="287"/>
    </row>
    <row r="63" spans="1:5" ht="78">
      <c r="A63" s="3" t="s">
        <v>40</v>
      </c>
      <c r="B63" s="17" t="s">
        <v>51</v>
      </c>
      <c r="C63" s="233"/>
      <c r="D63" s="32"/>
      <c r="E63" s="6"/>
    </row>
    <row r="64" spans="1:5" ht="19.5">
      <c r="A64" s="14" t="s">
        <v>41</v>
      </c>
      <c r="B64" s="33"/>
      <c r="C64" s="34"/>
      <c r="D64" s="34"/>
      <c r="E64" s="34"/>
    </row>
    <row r="65" spans="1:5" ht="18.75">
      <c r="A65" s="35" t="s">
        <v>42</v>
      </c>
      <c r="B65" s="10" t="s">
        <v>43</v>
      </c>
      <c r="C65" s="34"/>
      <c r="D65" s="230"/>
      <c r="E65" s="12"/>
    </row>
    <row r="66" spans="1:5" ht="18.75">
      <c r="A66" s="34" t="s">
        <v>44</v>
      </c>
      <c r="B66" s="10" t="s">
        <v>17</v>
      </c>
      <c r="C66" s="34"/>
      <c r="D66" s="231"/>
      <c r="E66" s="15"/>
    </row>
    <row r="67" spans="1:5" ht="18.75">
      <c r="A67" s="35" t="s">
        <v>45</v>
      </c>
      <c r="B67" s="10" t="s">
        <v>43</v>
      </c>
      <c r="C67" s="34"/>
      <c r="D67" s="230"/>
      <c r="E67" s="12"/>
    </row>
    <row r="68" spans="1:5" ht="37.5">
      <c r="A68" s="35" t="s">
        <v>46</v>
      </c>
      <c r="B68" s="10" t="s">
        <v>17</v>
      </c>
      <c r="C68" s="34"/>
      <c r="D68" s="34"/>
      <c r="E68" s="15"/>
    </row>
    <row r="69" spans="1:5" ht="19.5">
      <c r="A69" s="14" t="s">
        <v>47</v>
      </c>
      <c r="B69" s="10"/>
      <c r="C69" s="34"/>
      <c r="D69" s="34"/>
      <c r="E69" s="34"/>
    </row>
    <row r="70" spans="1:5" ht="18.75">
      <c r="A70" s="35" t="s">
        <v>48</v>
      </c>
      <c r="B70" s="10" t="s">
        <v>43</v>
      </c>
      <c r="C70" s="34"/>
      <c r="D70" s="34"/>
      <c r="E70" s="12"/>
    </row>
    <row r="71" spans="1:5" ht="18.75">
      <c r="A71" s="34" t="s">
        <v>44</v>
      </c>
      <c r="B71" s="10" t="s">
        <v>17</v>
      </c>
      <c r="C71" s="222"/>
      <c r="D71" s="232"/>
      <c r="E71" s="15"/>
    </row>
    <row r="72" spans="1:5" ht="18.75">
      <c r="A72" s="35" t="s">
        <v>49</v>
      </c>
      <c r="B72" s="10" t="s">
        <v>43</v>
      </c>
      <c r="C72" s="34"/>
      <c r="D72" s="231"/>
      <c r="E72" s="12"/>
    </row>
    <row r="73" spans="1:5" ht="18.75">
      <c r="A73" s="34" t="s">
        <v>44</v>
      </c>
      <c r="B73" s="10" t="s">
        <v>17</v>
      </c>
      <c r="C73" s="222"/>
      <c r="D73" s="232"/>
      <c r="E73" s="15"/>
    </row>
    <row r="74" spans="1:5" ht="18.75">
      <c r="A74" s="35" t="s">
        <v>50</v>
      </c>
      <c r="B74" s="10" t="s">
        <v>43</v>
      </c>
      <c r="C74" s="34"/>
      <c r="D74" s="231"/>
      <c r="E74" s="12"/>
    </row>
    <row r="75" spans="1:5" ht="18.75">
      <c r="A75" s="34" t="s">
        <v>44</v>
      </c>
      <c r="B75" s="10" t="s">
        <v>17</v>
      </c>
      <c r="C75" s="222"/>
      <c r="D75" s="232"/>
      <c r="E75" s="15"/>
    </row>
    <row r="76" spans="1:5" ht="39">
      <c r="A76" s="16" t="s">
        <v>117</v>
      </c>
      <c r="B76" s="10" t="s">
        <v>51</v>
      </c>
      <c r="C76" s="234"/>
      <c r="D76" s="34"/>
      <c r="E76" s="12"/>
    </row>
    <row r="77" spans="1:5" ht="39">
      <c r="A77" s="16" t="s">
        <v>52</v>
      </c>
      <c r="B77" s="10" t="s">
        <v>17</v>
      </c>
      <c r="C77" s="34"/>
      <c r="D77" s="34"/>
      <c r="E77" s="15"/>
    </row>
    <row r="78" spans="1:5" ht="39">
      <c r="A78" s="16" t="s">
        <v>53</v>
      </c>
      <c r="B78" s="31" t="s">
        <v>17</v>
      </c>
      <c r="C78" s="36"/>
      <c r="D78" s="36"/>
      <c r="E78" s="37"/>
    </row>
    <row r="79" spans="1:5" ht="18.75">
      <c r="A79" s="283" t="s">
        <v>203</v>
      </c>
      <c r="B79" s="284"/>
      <c r="C79" s="284"/>
      <c r="D79" s="284"/>
      <c r="E79" s="285"/>
    </row>
    <row r="80" spans="1:5" ht="19.5">
      <c r="A80" s="89" t="s">
        <v>62</v>
      </c>
      <c r="B80" s="4" t="s">
        <v>63</v>
      </c>
      <c r="C80" s="244">
        <v>37583</v>
      </c>
      <c r="D80" s="5">
        <v>37847</v>
      </c>
    </row>
    <row r="81" spans="1:5" ht="19.5">
      <c r="A81" s="3" t="s">
        <v>54</v>
      </c>
      <c r="B81" s="17" t="s">
        <v>43</v>
      </c>
      <c r="C81" s="245"/>
      <c r="D81" s="20"/>
      <c r="E81" s="9"/>
    </row>
    <row r="82" spans="1:5" ht="19.5">
      <c r="A82" s="14" t="s">
        <v>55</v>
      </c>
      <c r="B82" s="10" t="s">
        <v>43</v>
      </c>
      <c r="C82" s="246"/>
      <c r="D82" s="207"/>
      <c r="E82" s="12"/>
    </row>
    <row r="83" spans="1:5" ht="18.75">
      <c r="A83" s="35" t="s">
        <v>56</v>
      </c>
      <c r="B83" s="10" t="s">
        <v>43</v>
      </c>
      <c r="C83" s="246"/>
      <c r="D83" s="207"/>
      <c r="E83" s="12"/>
    </row>
    <row r="84" spans="1:5" ht="19.5">
      <c r="A84" s="14" t="s">
        <v>57</v>
      </c>
      <c r="B84" s="10" t="s">
        <v>43</v>
      </c>
      <c r="C84" s="246"/>
      <c r="D84" s="207"/>
      <c r="E84" s="12"/>
    </row>
    <row r="85" spans="1:5" ht="19.5">
      <c r="A85" s="14" t="s">
        <v>58</v>
      </c>
      <c r="B85" s="10" t="s">
        <v>43</v>
      </c>
      <c r="C85" s="246"/>
      <c r="D85" s="207"/>
      <c r="E85" s="12"/>
    </row>
    <row r="86" spans="1:5" ht="18.75">
      <c r="A86" s="74" t="s">
        <v>59</v>
      </c>
      <c r="B86" s="82" t="s">
        <v>43</v>
      </c>
      <c r="C86" s="246"/>
      <c r="D86" s="207"/>
      <c r="E86" s="12"/>
    </row>
    <row r="87" spans="1:5" ht="58.5">
      <c r="A87" s="14" t="s">
        <v>60</v>
      </c>
      <c r="B87" s="10" t="s">
        <v>17</v>
      </c>
      <c r="C87" s="246"/>
      <c r="D87" s="12"/>
      <c r="E87" s="15"/>
    </row>
    <row r="88" spans="1:5" ht="37.5">
      <c r="A88" s="74" t="s">
        <v>167</v>
      </c>
      <c r="B88" s="10" t="s">
        <v>17</v>
      </c>
      <c r="C88" s="246"/>
      <c r="D88" s="207"/>
      <c r="E88" s="15"/>
    </row>
    <row r="89" spans="1:5" ht="37.5">
      <c r="A89" s="74" t="s">
        <v>193</v>
      </c>
      <c r="B89" s="10" t="s">
        <v>17</v>
      </c>
      <c r="C89" s="246"/>
      <c r="D89" s="207"/>
      <c r="E89" s="15"/>
    </row>
    <row r="90" spans="1:5" ht="18.75">
      <c r="A90" s="74" t="s">
        <v>168</v>
      </c>
      <c r="B90" s="10" t="s">
        <v>17</v>
      </c>
      <c r="C90" s="246"/>
      <c r="D90" s="207"/>
      <c r="E90" s="15"/>
    </row>
    <row r="91" spans="1:5" ht="18.75">
      <c r="A91" s="35" t="s">
        <v>169</v>
      </c>
      <c r="B91" s="10" t="s">
        <v>17</v>
      </c>
      <c r="C91" s="246"/>
      <c r="D91" s="207"/>
      <c r="E91" s="15"/>
    </row>
    <row r="92" spans="1:5" ht="18.75">
      <c r="A92" s="88" t="s">
        <v>100</v>
      </c>
      <c r="B92" s="10" t="s">
        <v>17</v>
      </c>
      <c r="C92" s="246"/>
      <c r="D92" s="207"/>
      <c r="E92" s="15"/>
    </row>
    <row r="93" spans="1:5" ht="18.75">
      <c r="A93" s="88" t="s">
        <v>101</v>
      </c>
      <c r="B93" s="10" t="s">
        <v>17</v>
      </c>
      <c r="C93" s="246"/>
      <c r="D93" s="207"/>
      <c r="E93" s="15"/>
    </row>
    <row r="94" spans="1:5" ht="37.5">
      <c r="A94" s="74" t="s">
        <v>170</v>
      </c>
      <c r="B94" s="10" t="s">
        <v>17</v>
      </c>
      <c r="C94" s="246"/>
      <c r="D94" s="207"/>
      <c r="E94" s="15"/>
    </row>
    <row r="95" spans="1:5" ht="56.25">
      <c r="A95" s="74" t="s">
        <v>171</v>
      </c>
      <c r="B95" s="10" t="s">
        <v>17</v>
      </c>
      <c r="C95" s="246"/>
      <c r="D95" s="207"/>
      <c r="E95" s="15"/>
    </row>
    <row r="96" spans="1:5" ht="18.75">
      <c r="A96" s="88" t="s">
        <v>107</v>
      </c>
      <c r="B96" s="10" t="s">
        <v>17</v>
      </c>
      <c r="C96" s="246"/>
      <c r="D96" s="207"/>
      <c r="E96" s="15"/>
    </row>
    <row r="97" spans="1:7" ht="37.5">
      <c r="A97" s="35" t="s">
        <v>172</v>
      </c>
      <c r="B97" s="8" t="s">
        <v>17</v>
      </c>
      <c r="C97" s="246"/>
      <c r="D97" s="207"/>
      <c r="E97" s="15"/>
    </row>
    <row r="98" spans="1:7" ht="18.75">
      <c r="A98" s="35" t="s">
        <v>216</v>
      </c>
      <c r="B98" s="8" t="s">
        <v>17</v>
      </c>
      <c r="C98" s="245"/>
      <c r="D98" s="20"/>
      <c r="E98" s="37"/>
    </row>
    <row r="99" spans="1:7" ht="18.75">
      <c r="A99" s="35" t="s">
        <v>218</v>
      </c>
      <c r="B99" s="8" t="s">
        <v>17</v>
      </c>
      <c r="C99" s="245"/>
      <c r="D99" s="20"/>
      <c r="E99" s="37"/>
    </row>
    <row r="100" spans="1:7" ht="18.75">
      <c r="A100" s="88" t="s">
        <v>105</v>
      </c>
      <c r="B100" s="8" t="s">
        <v>17</v>
      </c>
      <c r="C100" s="245"/>
      <c r="D100" s="20"/>
      <c r="E100" s="37"/>
    </row>
    <row r="101" spans="1:7" ht="75">
      <c r="A101" s="83" t="s">
        <v>118</v>
      </c>
      <c r="B101" s="31" t="s">
        <v>17</v>
      </c>
      <c r="C101" s="259"/>
      <c r="D101" s="259"/>
      <c r="E101" s="37"/>
    </row>
    <row r="102" spans="1:7" ht="18.75">
      <c r="A102" s="283" t="s">
        <v>61</v>
      </c>
      <c r="B102" s="284"/>
      <c r="C102" s="284"/>
      <c r="D102" s="284"/>
      <c r="E102" s="285"/>
    </row>
    <row r="103" spans="1:7" ht="19.5">
      <c r="A103" s="14" t="s">
        <v>64</v>
      </c>
      <c r="B103" s="10" t="s">
        <v>63</v>
      </c>
      <c r="C103" s="170">
        <v>12.885</v>
      </c>
      <c r="D103" s="266">
        <f>SUM(D106:D120)</f>
        <v>13.001999999999999</v>
      </c>
      <c r="E103" s="261">
        <f>C103/D103*100</f>
        <v>99.100138440239974</v>
      </c>
    </row>
    <row r="104" spans="1:7" ht="19.5">
      <c r="A104" s="3" t="s">
        <v>65</v>
      </c>
      <c r="B104" s="40"/>
      <c r="C104" s="171"/>
      <c r="D104" s="267"/>
      <c r="E104" s="87"/>
    </row>
    <row r="105" spans="1:7" ht="37.5">
      <c r="A105" s="74" t="s">
        <v>167</v>
      </c>
      <c r="B105" s="8" t="s">
        <v>63</v>
      </c>
      <c r="C105" s="170">
        <v>0.21</v>
      </c>
      <c r="D105" s="266">
        <f>SUM(D106:D107)</f>
        <v>0.09</v>
      </c>
      <c r="E105" s="87">
        <f t="shared" ref="E105:E146" si="9">C105/D105*100</f>
        <v>233.33333333333334</v>
      </c>
    </row>
    <row r="106" spans="1:7" ht="37.5">
      <c r="A106" s="74" t="s">
        <v>193</v>
      </c>
      <c r="B106" s="8" t="s">
        <v>63</v>
      </c>
      <c r="C106" s="170">
        <v>4.8000000000000001E-2</v>
      </c>
      <c r="D106" s="266">
        <v>4.0000000000000001E-3</v>
      </c>
      <c r="E106" s="87"/>
    </row>
    <row r="107" spans="1:7" ht="18.75">
      <c r="A107" s="74" t="s">
        <v>168</v>
      </c>
      <c r="B107" s="10" t="s">
        <v>63</v>
      </c>
      <c r="C107" s="172">
        <v>0.14199999999999999</v>
      </c>
      <c r="D107" s="268">
        <v>8.5999999999999993E-2</v>
      </c>
      <c r="E107" s="87"/>
      <c r="G107" s="256"/>
    </row>
    <row r="108" spans="1:7" ht="18.75">
      <c r="A108" s="35" t="s">
        <v>169</v>
      </c>
      <c r="B108" s="10" t="s">
        <v>63</v>
      </c>
      <c r="C108" s="260"/>
      <c r="D108" s="268"/>
      <c r="E108" s="87"/>
    </row>
    <row r="109" spans="1:7" ht="18.75">
      <c r="A109" s="88" t="s">
        <v>100</v>
      </c>
      <c r="B109" s="10" t="s">
        <v>63</v>
      </c>
      <c r="C109" s="260"/>
      <c r="D109" s="268"/>
      <c r="E109" s="87"/>
    </row>
    <row r="110" spans="1:7" ht="18.75">
      <c r="A110" s="88" t="s">
        <v>101</v>
      </c>
      <c r="B110" s="10" t="s">
        <v>63</v>
      </c>
      <c r="C110" s="172">
        <v>0.30099999999999999</v>
      </c>
      <c r="D110" s="268">
        <v>0.308</v>
      </c>
      <c r="E110" s="87">
        <f t="shared" si="9"/>
        <v>97.727272727272734</v>
      </c>
    </row>
    <row r="111" spans="1:7" ht="37.5">
      <c r="A111" s="74" t="s">
        <v>170</v>
      </c>
      <c r="B111" s="10" t="s">
        <v>63</v>
      </c>
      <c r="C111" s="171">
        <v>0.56200000000000006</v>
      </c>
      <c r="D111" s="267">
        <v>0.433</v>
      </c>
      <c r="E111" s="87">
        <f t="shared" si="9"/>
        <v>129.79214780600464</v>
      </c>
    </row>
    <row r="112" spans="1:7" ht="56.25">
      <c r="A112" s="74" t="s">
        <v>171</v>
      </c>
      <c r="B112" s="10" t="s">
        <v>63</v>
      </c>
      <c r="C112" s="171">
        <v>1.9E-2</v>
      </c>
      <c r="D112" s="267">
        <v>0.02</v>
      </c>
      <c r="E112" s="87">
        <f t="shared" si="9"/>
        <v>95</v>
      </c>
      <c r="G112" s="256"/>
    </row>
    <row r="113" spans="1:5" ht="18.75">
      <c r="A113" s="88" t="s">
        <v>107</v>
      </c>
      <c r="B113" s="10" t="s">
        <v>63</v>
      </c>
      <c r="C113" s="171">
        <v>0.223</v>
      </c>
      <c r="D113" s="267">
        <v>0.36499999999999999</v>
      </c>
      <c r="E113" s="87">
        <f t="shared" si="9"/>
        <v>61.095890410958908</v>
      </c>
    </row>
    <row r="114" spans="1:5" ht="37.5">
      <c r="A114" s="35" t="s">
        <v>172</v>
      </c>
      <c r="B114" s="10" t="s">
        <v>63</v>
      </c>
      <c r="C114" s="171">
        <v>2.0880000000000001</v>
      </c>
      <c r="D114" s="267">
        <v>2.2999999999999998</v>
      </c>
      <c r="E114" s="87">
        <f t="shared" si="9"/>
        <v>90.782608695652186</v>
      </c>
    </row>
    <row r="115" spans="1:5" ht="18.75">
      <c r="A115" s="35" t="s">
        <v>216</v>
      </c>
      <c r="B115" s="10" t="s">
        <v>63</v>
      </c>
      <c r="C115" s="171">
        <v>1.3340000000000001</v>
      </c>
      <c r="D115" s="267">
        <v>1.07</v>
      </c>
      <c r="E115" s="87">
        <f t="shared" si="9"/>
        <v>124.67289719626169</v>
      </c>
    </row>
    <row r="116" spans="1:5" ht="18.75">
      <c r="A116" s="35" t="s">
        <v>218</v>
      </c>
      <c r="B116" s="10" t="s">
        <v>63</v>
      </c>
      <c r="C116" s="171">
        <v>8.2000000000000003E-2</v>
      </c>
      <c r="D116" s="267">
        <v>0.114</v>
      </c>
      <c r="E116" s="87">
        <f t="shared" si="9"/>
        <v>71.929824561403507</v>
      </c>
    </row>
    <row r="117" spans="1:5" ht="37.5">
      <c r="A117" s="35" t="s">
        <v>99</v>
      </c>
      <c r="B117" s="10" t="s">
        <v>63</v>
      </c>
      <c r="C117" s="171">
        <v>1.2130000000000001</v>
      </c>
      <c r="D117" s="267">
        <v>1.381</v>
      </c>
      <c r="E117" s="87">
        <f t="shared" si="9"/>
        <v>87.834902244750197</v>
      </c>
    </row>
    <row r="118" spans="1:5" ht="18.75">
      <c r="A118" s="13" t="s">
        <v>102</v>
      </c>
      <c r="B118" s="10" t="s">
        <v>63</v>
      </c>
      <c r="C118" s="171">
        <v>1.8360000000000001</v>
      </c>
      <c r="D118" s="267">
        <v>1.899</v>
      </c>
      <c r="E118" s="87">
        <f t="shared" si="9"/>
        <v>96.682464454976298</v>
      </c>
    </row>
    <row r="119" spans="1:5" ht="18.75">
      <c r="A119" s="13" t="s">
        <v>103</v>
      </c>
      <c r="B119" s="10" t="s">
        <v>63</v>
      </c>
      <c r="C119" s="171">
        <v>1.7190000000000001</v>
      </c>
      <c r="D119" s="267">
        <v>1.7030000000000001</v>
      </c>
      <c r="E119" s="87">
        <f t="shared" si="9"/>
        <v>100.9395184967704</v>
      </c>
    </row>
    <row r="120" spans="1:5" ht="18.75">
      <c r="A120" s="13" t="s">
        <v>105</v>
      </c>
      <c r="B120" s="8" t="s">
        <v>63</v>
      </c>
      <c r="C120" s="171">
        <v>1.859</v>
      </c>
      <c r="D120" s="267">
        <v>3.319</v>
      </c>
      <c r="E120" s="87">
        <f t="shared" si="9"/>
        <v>56.010846640554377</v>
      </c>
    </row>
    <row r="121" spans="1:5" ht="75">
      <c r="A121" s="61" t="s">
        <v>116</v>
      </c>
      <c r="B121" s="8" t="s">
        <v>63</v>
      </c>
      <c r="C121" s="254">
        <v>1.6830000000000001</v>
      </c>
      <c r="D121" s="267">
        <v>2.0150000000000001</v>
      </c>
      <c r="E121" s="87">
        <f t="shared" si="9"/>
        <v>83.523573200992558</v>
      </c>
    </row>
    <row r="122" spans="1:5" ht="18.75">
      <c r="A122" s="62" t="s">
        <v>104</v>
      </c>
      <c r="B122" s="40"/>
      <c r="C122" s="210"/>
      <c r="D122" s="221"/>
      <c r="E122" s="87"/>
    </row>
    <row r="123" spans="1:5" ht="37.5">
      <c r="A123" s="35" t="s">
        <v>219</v>
      </c>
      <c r="B123" s="10" t="s">
        <v>63</v>
      </c>
      <c r="C123" s="254">
        <v>0.19500000000000001</v>
      </c>
      <c r="D123" s="267">
        <v>0.08</v>
      </c>
      <c r="E123" s="87">
        <f t="shared" si="9"/>
        <v>243.75</v>
      </c>
    </row>
    <row r="124" spans="1:5" ht="18.75">
      <c r="A124" s="13" t="s">
        <v>220</v>
      </c>
      <c r="B124" s="10" t="s">
        <v>63</v>
      </c>
      <c r="C124" s="254">
        <v>5.1999999999999998E-2</v>
      </c>
      <c r="D124" s="267">
        <v>3.1E-2</v>
      </c>
      <c r="E124" s="87">
        <f t="shared" si="9"/>
        <v>167.74193548387095</v>
      </c>
    </row>
    <row r="125" spans="1:5" ht="18.75">
      <c r="A125" s="63" t="s">
        <v>128</v>
      </c>
      <c r="B125" s="10" t="s">
        <v>63</v>
      </c>
      <c r="C125" s="210"/>
      <c r="D125" s="221"/>
      <c r="E125" s="87"/>
    </row>
    <row r="126" spans="1:5" ht="18.75">
      <c r="A126" s="13" t="s">
        <v>106</v>
      </c>
      <c r="B126" s="8" t="s">
        <v>43</v>
      </c>
      <c r="C126" s="171">
        <v>0.122</v>
      </c>
      <c r="D126" s="267">
        <v>0.122</v>
      </c>
      <c r="E126" s="87">
        <f t="shared" si="9"/>
        <v>100</v>
      </c>
    </row>
    <row r="127" spans="1:5" ht="39">
      <c r="A127" s="86" t="s">
        <v>66</v>
      </c>
      <c r="B127" s="8" t="s">
        <v>17</v>
      </c>
      <c r="C127" s="209">
        <v>0.46</v>
      </c>
      <c r="D127" s="220">
        <v>0.63</v>
      </c>
      <c r="E127" s="37"/>
    </row>
    <row r="128" spans="1:5" ht="19.5">
      <c r="A128" s="14" t="s">
        <v>67</v>
      </c>
      <c r="B128" s="10" t="s">
        <v>21</v>
      </c>
      <c r="C128" s="253">
        <f>5853294377/12/(C80*1000)*1000</f>
        <v>12978.594881107594</v>
      </c>
      <c r="D128" s="12">
        <f ca="1">E128*1.15</f>
        <v>14525.363712097456</v>
      </c>
      <c r="E128" s="87">
        <f t="shared" ca="1" si="9"/>
        <v>105.0396562055989</v>
      </c>
    </row>
    <row r="129" spans="1:5" ht="39">
      <c r="A129" s="14" t="s">
        <v>68</v>
      </c>
      <c r="B129" s="10" t="s">
        <v>21</v>
      </c>
      <c r="C129" s="253">
        <v>62015.199999999997</v>
      </c>
      <c r="D129" s="12">
        <f ca="1">D154/D103/6*1000</f>
        <v>33838.982822001744</v>
      </c>
      <c r="E129" s="277">
        <f ca="1">C129/D129</f>
        <v>1.1683019255908229</v>
      </c>
    </row>
    <row r="130" spans="1:5" ht="19.5">
      <c r="A130" s="3" t="s">
        <v>65</v>
      </c>
      <c r="B130" s="40"/>
      <c r="C130" s="210"/>
      <c r="D130" s="221"/>
      <c r="E130" s="12"/>
    </row>
    <row r="131" spans="1:5" ht="37.5">
      <c r="A131" s="74" t="s">
        <v>167</v>
      </c>
      <c r="B131" s="8" t="s">
        <v>21</v>
      </c>
      <c r="C131" s="175">
        <v>48883</v>
      </c>
      <c r="D131" s="12">
        <v>41086</v>
      </c>
      <c r="E131" s="87">
        <f t="shared" si="9"/>
        <v>118.97726719563842</v>
      </c>
    </row>
    <row r="132" spans="1:5" ht="37.5">
      <c r="A132" s="74" t="s">
        <v>193</v>
      </c>
      <c r="B132" s="8" t="s">
        <v>21</v>
      </c>
      <c r="C132" s="253">
        <v>30832</v>
      </c>
      <c r="D132" s="12">
        <v>28760</v>
      </c>
      <c r="E132" s="87">
        <f t="shared" si="9"/>
        <v>107.20445062586926</v>
      </c>
    </row>
    <row r="133" spans="1:5" ht="18.75">
      <c r="A133" s="74" t="s">
        <v>168</v>
      </c>
      <c r="B133" s="10" t="s">
        <v>21</v>
      </c>
      <c r="C133" s="253">
        <v>37537.199999999997</v>
      </c>
      <c r="D133" s="12">
        <v>42743.8</v>
      </c>
      <c r="E133" s="87">
        <f t="shared" si="9"/>
        <v>87.819052119839597</v>
      </c>
    </row>
    <row r="134" spans="1:5" ht="18.75">
      <c r="A134" s="35" t="s">
        <v>169</v>
      </c>
      <c r="B134" s="10" t="s">
        <v>21</v>
      </c>
      <c r="C134" s="253"/>
      <c r="D134" s="12"/>
      <c r="E134" s="87"/>
    </row>
    <row r="135" spans="1:5" ht="18.75">
      <c r="A135" s="88" t="s">
        <v>100</v>
      </c>
      <c r="B135" s="10" t="s">
        <v>21</v>
      </c>
      <c r="C135" s="253"/>
      <c r="D135" s="12"/>
      <c r="E135" s="87"/>
    </row>
    <row r="136" spans="1:5" ht="18.75">
      <c r="A136" s="88" t="s">
        <v>101</v>
      </c>
      <c r="B136" s="10" t="s">
        <v>21</v>
      </c>
      <c r="C136" s="253">
        <v>60076</v>
      </c>
      <c r="D136" s="12">
        <v>65643.3</v>
      </c>
      <c r="E136" s="87">
        <f t="shared" si="9"/>
        <v>91.518860264490058</v>
      </c>
    </row>
    <row r="137" spans="1:5" ht="37.5">
      <c r="A137" s="74" t="s">
        <v>170</v>
      </c>
      <c r="B137" s="10" t="s">
        <v>21</v>
      </c>
      <c r="C137" s="175">
        <v>66795.3</v>
      </c>
      <c r="D137" s="12">
        <v>74192.399999999994</v>
      </c>
      <c r="E137" s="87">
        <f t="shared" si="9"/>
        <v>90.029841331457135</v>
      </c>
    </row>
    <row r="138" spans="1:5" ht="56.25">
      <c r="A138" s="74" t="s">
        <v>171</v>
      </c>
      <c r="B138" s="10" t="s">
        <v>21</v>
      </c>
      <c r="C138" s="175">
        <v>37674.1</v>
      </c>
      <c r="D138" s="12">
        <v>45753.3</v>
      </c>
      <c r="E138" s="87">
        <f t="shared" si="9"/>
        <v>82.341820152863292</v>
      </c>
    </row>
    <row r="139" spans="1:5" ht="18.75">
      <c r="A139" s="88" t="s">
        <v>107</v>
      </c>
      <c r="B139" s="10" t="s">
        <v>21</v>
      </c>
      <c r="C139" s="175">
        <v>102676.3</v>
      </c>
      <c r="D139" s="12">
        <v>85354.4</v>
      </c>
      <c r="E139" s="87">
        <f t="shared" si="9"/>
        <v>120.29409145867116</v>
      </c>
    </row>
    <row r="140" spans="1:5" ht="37.5">
      <c r="A140" s="35" t="s">
        <v>172</v>
      </c>
      <c r="B140" s="10" t="s">
        <v>21</v>
      </c>
      <c r="C140" s="175">
        <v>50375.1</v>
      </c>
      <c r="D140" s="12">
        <v>43602</v>
      </c>
      <c r="E140" s="87">
        <f t="shared" si="9"/>
        <v>115.53392046236411</v>
      </c>
    </row>
    <row r="141" spans="1:5" ht="18.75">
      <c r="A141" s="35" t="s">
        <v>216</v>
      </c>
      <c r="B141" s="10" t="s">
        <v>21</v>
      </c>
      <c r="C141" s="175">
        <v>68725.100000000006</v>
      </c>
      <c r="D141" s="12">
        <v>62041.1</v>
      </c>
      <c r="E141" s="87">
        <f t="shared" si="9"/>
        <v>110.77350337115237</v>
      </c>
    </row>
    <row r="142" spans="1:5" ht="18.75">
      <c r="A142" s="35" t="s">
        <v>218</v>
      </c>
      <c r="B142" s="10" t="s">
        <v>21</v>
      </c>
      <c r="C142" s="175">
        <v>81671.199999999997</v>
      </c>
      <c r="D142" s="12">
        <v>71873.7</v>
      </c>
      <c r="E142" s="87">
        <f t="shared" si="9"/>
        <v>113.63155090109456</v>
      </c>
    </row>
    <row r="143" spans="1:5" ht="37.5">
      <c r="A143" s="35" t="s">
        <v>99</v>
      </c>
      <c r="B143" s="10" t="s">
        <v>21</v>
      </c>
      <c r="C143" s="175">
        <v>78044</v>
      </c>
      <c r="D143" s="12">
        <v>66126.3</v>
      </c>
      <c r="E143" s="87">
        <f t="shared" si="9"/>
        <v>118.0226324473016</v>
      </c>
    </row>
    <row r="144" spans="1:5" ht="18.75">
      <c r="A144" s="13" t="s">
        <v>102</v>
      </c>
      <c r="B144" s="10" t="s">
        <v>21</v>
      </c>
      <c r="C144" s="175">
        <v>52965.8</v>
      </c>
      <c r="D144" s="12">
        <v>43828.800000000003</v>
      </c>
      <c r="E144" s="87">
        <f t="shared" si="9"/>
        <v>120.8470229620706</v>
      </c>
    </row>
    <row r="145" spans="1:5" ht="18.75">
      <c r="A145" s="13" t="s">
        <v>103</v>
      </c>
      <c r="B145" s="10" t="s">
        <v>21</v>
      </c>
      <c r="C145" s="175">
        <v>54020.5</v>
      </c>
      <c r="D145" s="12">
        <v>48290.1</v>
      </c>
      <c r="E145" s="87">
        <f t="shared" si="9"/>
        <v>111.86661448205739</v>
      </c>
    </row>
    <row r="146" spans="1:5" ht="18.75">
      <c r="A146" s="13" t="s">
        <v>105</v>
      </c>
      <c r="B146" s="10" t="s">
        <v>21</v>
      </c>
      <c r="C146" s="175">
        <v>46810.6</v>
      </c>
      <c r="D146" s="12">
        <v>36404.800000000003</v>
      </c>
      <c r="E146" s="87">
        <f t="shared" si="9"/>
        <v>128.58359337230254</v>
      </c>
    </row>
    <row r="147" spans="1:5" ht="75">
      <c r="A147" s="61" t="s">
        <v>116</v>
      </c>
      <c r="B147" s="10" t="s">
        <v>21</v>
      </c>
      <c r="C147" s="175"/>
      <c r="D147" s="12"/>
      <c r="E147" s="87"/>
    </row>
    <row r="148" spans="1:5" ht="18.75">
      <c r="A148" s="62" t="s">
        <v>104</v>
      </c>
      <c r="B148" s="10" t="s">
        <v>21</v>
      </c>
      <c r="C148" s="211"/>
      <c r="D148" s="207"/>
      <c r="E148" s="87"/>
    </row>
    <row r="149" spans="1:5" ht="37.5">
      <c r="A149" s="35" t="s">
        <v>237</v>
      </c>
      <c r="B149" s="10" t="s">
        <v>21</v>
      </c>
      <c r="C149" s="211">
        <v>52379.199999999997</v>
      </c>
      <c r="D149" s="207">
        <v>43888.4</v>
      </c>
      <c r="E149" s="87">
        <f t="shared" ref="E149:E157" si="10">C149/D149*100</f>
        <v>119.34634208583587</v>
      </c>
    </row>
    <row r="150" spans="1:5" ht="18.75">
      <c r="A150" s="13" t="s">
        <v>220</v>
      </c>
      <c r="B150" s="10" t="s">
        <v>21</v>
      </c>
      <c r="C150" s="211">
        <v>34743.599999999999</v>
      </c>
      <c r="D150" s="207">
        <v>31473.4</v>
      </c>
      <c r="E150" s="87">
        <f t="shared" si="10"/>
        <v>110.39036138453424</v>
      </c>
    </row>
    <row r="151" spans="1:5" ht="18.75">
      <c r="A151" s="63" t="s">
        <v>128</v>
      </c>
      <c r="B151" s="10" t="s">
        <v>21</v>
      </c>
      <c r="C151" s="211"/>
      <c r="D151" s="207"/>
      <c r="E151" s="87"/>
    </row>
    <row r="152" spans="1:5" ht="18.75">
      <c r="A152" s="13" t="s">
        <v>106</v>
      </c>
      <c r="B152" s="10" t="s">
        <v>21</v>
      </c>
      <c r="C152" s="253">
        <v>57833.3</v>
      </c>
      <c r="D152" s="12">
        <v>57833.3</v>
      </c>
      <c r="E152" s="87">
        <f t="shared" si="10"/>
        <v>100</v>
      </c>
    </row>
    <row r="153" spans="1:5" ht="19.5">
      <c r="A153" s="39" t="s">
        <v>69</v>
      </c>
      <c r="B153" s="10" t="s">
        <v>11</v>
      </c>
      <c r="C153" s="211">
        <v>17.899999999999999</v>
      </c>
      <c r="D153" s="207">
        <v>22.23</v>
      </c>
      <c r="E153" s="87"/>
    </row>
    <row r="154" spans="1:5" ht="19.5">
      <c r="A154" s="41" t="s">
        <v>70</v>
      </c>
      <c r="B154" s="10" t="s">
        <v>11</v>
      </c>
      <c r="C154" s="184">
        <f>3689.61</f>
        <v>3689.61</v>
      </c>
      <c r="D154" s="269">
        <f ca="1">E154*1.204</f>
        <v>2639.84672791</v>
      </c>
      <c r="E154" s="87">
        <f t="shared" ca="1" si="10"/>
        <v>114.00000000000001</v>
      </c>
    </row>
    <row r="155" spans="1:5" ht="39">
      <c r="A155" s="16" t="s">
        <v>119</v>
      </c>
      <c r="B155" s="10" t="s">
        <v>21</v>
      </c>
      <c r="C155" s="246">
        <v>15315</v>
      </c>
      <c r="D155" s="207">
        <v>14248</v>
      </c>
      <c r="E155" s="87">
        <f t="shared" si="10"/>
        <v>107.48877035373386</v>
      </c>
    </row>
    <row r="156" spans="1:5" ht="58.5">
      <c r="A156" s="14" t="s">
        <v>71</v>
      </c>
      <c r="B156" s="10" t="s">
        <v>72</v>
      </c>
      <c r="C156" s="212">
        <f>C128/C155</f>
        <v>0.84744334842361047</v>
      </c>
      <c r="D156" s="270">
        <f ca="1">D128/D155</f>
        <v>1.0194668523369916</v>
      </c>
      <c r="E156" s="15"/>
    </row>
    <row r="157" spans="1:5" ht="39">
      <c r="A157" s="14" t="s">
        <v>73</v>
      </c>
      <c r="B157" s="10" t="s">
        <v>43</v>
      </c>
      <c r="C157" s="246">
        <v>6.0350000000000001</v>
      </c>
      <c r="D157" s="207">
        <v>10.199999999999999</v>
      </c>
      <c r="E157" s="87">
        <f t="shared" si="10"/>
        <v>59.166666666666664</v>
      </c>
    </row>
    <row r="158" spans="1:5" ht="39">
      <c r="A158" s="14" t="s">
        <v>74</v>
      </c>
      <c r="B158" s="10" t="s">
        <v>17</v>
      </c>
      <c r="C158" s="172">
        <f>C157/C80*100</f>
        <v>1.6057792086847777E-2</v>
      </c>
      <c r="D158" s="12">
        <f>D157/D80*100</f>
        <v>2.6950616957750941E-2</v>
      </c>
      <c r="E158" s="15"/>
    </row>
    <row r="159" spans="1:5" ht="19.5">
      <c r="A159" s="14" t="s">
        <v>75</v>
      </c>
      <c r="B159" s="31" t="s">
        <v>77</v>
      </c>
      <c r="C159" s="207">
        <v>0</v>
      </c>
      <c r="D159" s="207">
        <v>0</v>
      </c>
      <c r="E159" s="12"/>
    </row>
    <row r="160" spans="1:5" ht="18.75">
      <c r="A160" s="42" t="s">
        <v>76</v>
      </c>
      <c r="B160" s="31" t="s">
        <v>77</v>
      </c>
      <c r="C160" s="208">
        <v>0</v>
      </c>
      <c r="D160" s="208">
        <v>0</v>
      </c>
      <c r="E160" s="18"/>
    </row>
    <row r="161" spans="1:5" ht="18.75">
      <c r="A161" s="64"/>
      <c r="B161" s="65"/>
      <c r="C161" s="66"/>
      <c r="D161" s="66"/>
      <c r="E161" s="67"/>
    </row>
    <row r="162" spans="1:5" ht="39.75" customHeight="1">
      <c r="A162" s="282" t="s">
        <v>129</v>
      </c>
      <c r="B162" s="282"/>
      <c r="C162" s="282"/>
      <c r="D162" s="282"/>
      <c r="E162" s="282"/>
    </row>
    <row r="163" spans="1:5" ht="15.75">
      <c r="A163" s="43"/>
      <c r="B163" s="44"/>
      <c r="C163" s="45"/>
      <c r="D163" s="45"/>
      <c r="E163" s="46"/>
    </row>
  </sheetData>
  <mergeCells count="9">
    <mergeCell ref="D1:E1"/>
    <mergeCell ref="A2:E2"/>
    <mergeCell ref="A3:E3"/>
    <mergeCell ref="A162:E162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60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2"/>
  <sheetViews>
    <sheetView view="pageBreakPreview" topLeftCell="A58" zoomScale="90" zoomScaleNormal="75" zoomScaleSheetLayoutView="90" workbookViewId="0">
      <selection activeCell="J21" sqref="J21"/>
    </sheetView>
  </sheetViews>
  <sheetFormatPr defaultColWidth="9.140625" defaultRowHeight="15.75"/>
  <cols>
    <col min="1" max="1" width="3.140625" style="96" customWidth="1"/>
    <col min="2" max="2" width="3.28515625" style="96" customWidth="1"/>
    <col min="3" max="3" width="9.140625" style="96"/>
    <col min="4" max="4" width="26.28515625" style="96" customWidth="1"/>
    <col min="5" max="5" width="15.7109375" style="97" customWidth="1"/>
    <col min="6" max="6" width="11" style="97" customWidth="1"/>
    <col min="7" max="7" width="15.5703125" style="97" customWidth="1"/>
    <col min="8" max="8" width="11.85546875" style="97" customWidth="1"/>
    <col min="9" max="9" width="18" style="97" customWidth="1"/>
    <col min="10" max="10" width="11.42578125" style="97" customWidth="1"/>
    <col min="11" max="11" width="13.28515625" style="97" customWidth="1"/>
    <col min="12" max="16384" width="9.140625" style="97"/>
  </cols>
  <sheetData>
    <row r="1" spans="1:22">
      <c r="F1" s="315" t="s">
        <v>78</v>
      </c>
      <c r="G1" s="315"/>
      <c r="H1" s="315"/>
      <c r="I1" s="315"/>
      <c r="J1" s="315"/>
      <c r="K1" s="315"/>
    </row>
    <row r="3" spans="1:22" ht="20.25">
      <c r="A3" s="316" t="s">
        <v>109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>
      <c r="A4" s="317" t="s">
        <v>250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>
      <c r="A5" s="99"/>
      <c r="B5" s="99"/>
      <c r="C5" s="99"/>
      <c r="D5" s="99"/>
      <c r="E5" s="98"/>
      <c r="F5" s="98"/>
      <c r="G5" s="98"/>
      <c r="H5" s="100"/>
      <c r="I5" s="98"/>
      <c r="J5" s="318" t="s">
        <v>110</v>
      </c>
      <c r="K5" s="31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s="155" customFormat="1" ht="96" customHeight="1">
      <c r="A6" s="314"/>
      <c r="B6" s="314"/>
      <c r="C6" s="314"/>
      <c r="D6" s="314"/>
      <c r="E6" s="153" t="s">
        <v>79</v>
      </c>
      <c r="F6" s="153" t="s">
        <v>80</v>
      </c>
      <c r="G6" s="153" t="s">
        <v>81</v>
      </c>
      <c r="H6" s="153" t="s">
        <v>82</v>
      </c>
      <c r="I6" s="153" t="s">
        <v>83</v>
      </c>
      <c r="J6" s="153" t="s">
        <v>70</v>
      </c>
      <c r="K6" s="153" t="s">
        <v>69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t="45.6" customHeight="1">
      <c r="A7" s="294" t="s">
        <v>186</v>
      </c>
      <c r="B7" s="295"/>
      <c r="C7" s="295"/>
      <c r="D7" s="296"/>
      <c r="E7" s="95"/>
      <c r="F7" s="95"/>
      <c r="G7" s="95"/>
      <c r="H7" s="101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48.75" customHeight="1">
      <c r="A8" s="291" t="s">
        <v>185</v>
      </c>
      <c r="B8" s="292"/>
      <c r="C8" s="292"/>
      <c r="D8" s="293"/>
      <c r="E8" s="102"/>
      <c r="F8" s="103"/>
      <c r="G8" s="103"/>
      <c r="H8" s="104"/>
      <c r="I8" s="103"/>
      <c r="J8" s="103"/>
      <c r="K8" s="10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75" customHeight="1">
      <c r="A9" s="105"/>
      <c r="B9" s="289" t="s">
        <v>84</v>
      </c>
      <c r="C9" s="289"/>
      <c r="D9" s="290"/>
      <c r="E9" s="95"/>
      <c r="F9" s="95"/>
      <c r="G9" s="95"/>
      <c r="H9" s="101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>
      <c r="A10" s="105"/>
      <c r="B10" s="106"/>
      <c r="C10" s="106"/>
      <c r="D10" s="107"/>
      <c r="E10" s="108"/>
      <c r="F10" s="108"/>
      <c r="G10" s="108"/>
      <c r="H10" s="109"/>
      <c r="I10" s="108"/>
      <c r="J10" s="108"/>
      <c r="K10" s="10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>
      <c r="A11" s="110"/>
      <c r="B11" s="111"/>
      <c r="C11" s="111"/>
      <c r="D11" s="112"/>
      <c r="E11" s="113"/>
      <c r="F11" s="113"/>
      <c r="G11" s="113"/>
      <c r="H11" s="114"/>
      <c r="I11" s="113"/>
      <c r="J11" s="113"/>
      <c r="K11" s="11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7" customHeight="1">
      <c r="A12" s="291" t="s">
        <v>155</v>
      </c>
      <c r="B12" s="292"/>
      <c r="C12" s="292"/>
      <c r="D12" s="293"/>
      <c r="E12" s="103"/>
      <c r="F12" s="103"/>
      <c r="G12" s="103"/>
      <c r="H12" s="104"/>
      <c r="I12" s="103"/>
      <c r="J12" s="103"/>
      <c r="K12" s="103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75" customHeight="1">
      <c r="A13" s="105"/>
      <c r="B13" s="289" t="s">
        <v>84</v>
      </c>
      <c r="C13" s="289"/>
      <c r="D13" s="290"/>
      <c r="E13" s="95"/>
      <c r="F13" s="95"/>
      <c r="G13" s="95"/>
      <c r="H13" s="101"/>
      <c r="I13" s="95"/>
      <c r="J13" s="95"/>
      <c r="K13" s="9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>
      <c r="A14" s="105"/>
      <c r="B14" s="106"/>
      <c r="C14" s="106"/>
      <c r="D14" s="107" t="s">
        <v>251</v>
      </c>
      <c r="E14" s="108"/>
      <c r="F14" s="108"/>
      <c r="G14" s="108"/>
      <c r="H14" s="109"/>
      <c r="I14" s="108"/>
      <c r="J14" s="108"/>
      <c r="K14" s="10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>
      <c r="A15" s="110"/>
      <c r="B15" s="111"/>
      <c r="C15" s="111"/>
      <c r="D15" s="112"/>
      <c r="E15" s="113"/>
      <c r="F15" s="113"/>
      <c r="G15" s="113"/>
      <c r="H15" s="114"/>
      <c r="I15" s="113"/>
      <c r="J15" s="113"/>
      <c r="K15" s="113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27" customHeight="1">
      <c r="A16" s="291" t="s">
        <v>156</v>
      </c>
      <c r="B16" s="292"/>
      <c r="C16" s="292"/>
      <c r="D16" s="293"/>
      <c r="E16" s="103"/>
      <c r="F16" s="103"/>
      <c r="G16" s="103"/>
      <c r="H16" s="104"/>
      <c r="I16" s="103"/>
      <c r="J16" s="103"/>
      <c r="K16" s="10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>
      <c r="A17" s="105"/>
      <c r="B17" s="289" t="s">
        <v>84</v>
      </c>
      <c r="C17" s="289"/>
      <c r="D17" s="290"/>
      <c r="E17" s="95"/>
      <c r="F17" s="95"/>
      <c r="G17" s="95"/>
      <c r="H17" s="101"/>
      <c r="I17" s="95"/>
      <c r="J17" s="95"/>
      <c r="K17" s="9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>
      <c r="A18" s="105"/>
      <c r="B18" s="106"/>
      <c r="C18" s="106"/>
      <c r="D18" s="107"/>
      <c r="E18" s="108"/>
      <c r="F18" s="108"/>
      <c r="G18" s="108"/>
      <c r="H18" s="109"/>
      <c r="I18" s="108"/>
      <c r="J18" s="108"/>
      <c r="K18" s="10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>
      <c r="A19" s="110"/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>
      <c r="A20" s="294" t="s">
        <v>130</v>
      </c>
      <c r="B20" s="295"/>
      <c r="C20" s="295"/>
      <c r="D20" s="296"/>
      <c r="E20" s="95"/>
      <c r="F20" s="95"/>
      <c r="G20" s="95"/>
      <c r="H20" s="101"/>
      <c r="I20" s="95"/>
      <c r="J20" s="95"/>
      <c r="K20" s="9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>
      <c r="A21" s="115"/>
      <c r="B21" s="306" t="s">
        <v>85</v>
      </c>
      <c r="C21" s="306"/>
      <c r="D21" s="307"/>
      <c r="E21" s="108"/>
      <c r="F21" s="108"/>
      <c r="G21" s="108"/>
      <c r="H21" s="109"/>
      <c r="I21" s="108"/>
      <c r="J21" s="108"/>
      <c r="K21" s="10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27" customHeight="1">
      <c r="A22" s="291" t="s">
        <v>141</v>
      </c>
      <c r="B22" s="292"/>
      <c r="C22" s="292"/>
      <c r="D22" s="293"/>
      <c r="E22" s="103"/>
      <c r="F22" s="103"/>
      <c r="G22" s="103"/>
      <c r="H22" s="104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75" customHeight="1">
      <c r="A23" s="105"/>
      <c r="B23" s="297" t="s">
        <v>84</v>
      </c>
      <c r="C23" s="297"/>
      <c r="D23" s="298"/>
      <c r="E23" s="95"/>
      <c r="F23" s="95"/>
      <c r="G23" s="95"/>
      <c r="H23" s="101"/>
      <c r="I23" s="95"/>
      <c r="J23" s="95"/>
      <c r="K23" s="9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>
      <c r="A24" s="105"/>
      <c r="B24" s="106"/>
      <c r="C24" s="106"/>
      <c r="D24" s="107"/>
      <c r="E24" s="108"/>
      <c r="F24" s="108"/>
      <c r="G24" s="108"/>
      <c r="H24" s="109"/>
      <c r="I24" s="108"/>
      <c r="J24" s="108"/>
      <c r="K24" s="10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>
      <c r="A25" s="110"/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.6" customHeight="1">
      <c r="A26" s="291" t="s">
        <v>142</v>
      </c>
      <c r="B26" s="292"/>
      <c r="C26" s="292"/>
      <c r="D26" s="293"/>
      <c r="E26" s="103"/>
      <c r="F26" s="103"/>
      <c r="G26" s="103"/>
      <c r="H26" s="104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2.75" customHeight="1">
      <c r="A27" s="105"/>
      <c r="B27" s="297" t="s">
        <v>84</v>
      </c>
      <c r="C27" s="297"/>
      <c r="D27" s="298"/>
      <c r="E27" s="95"/>
      <c r="F27" s="95"/>
      <c r="G27" s="95"/>
      <c r="H27" s="101"/>
      <c r="I27" s="95"/>
      <c r="J27" s="95"/>
      <c r="K27" s="9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>
      <c r="A28" s="105"/>
      <c r="B28" s="106"/>
      <c r="C28" s="106"/>
      <c r="D28" s="107"/>
      <c r="E28" s="108"/>
      <c r="F28" s="108"/>
      <c r="G28" s="108"/>
      <c r="H28" s="109"/>
      <c r="I28" s="108"/>
      <c r="J28" s="108"/>
      <c r="K28" s="10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>
      <c r="A29" s="110"/>
      <c r="B29" s="111"/>
      <c r="C29" s="111"/>
      <c r="D29" s="112"/>
      <c r="E29" s="113"/>
      <c r="F29" s="113"/>
      <c r="G29" s="113"/>
      <c r="H29" s="114"/>
      <c r="I29" s="113"/>
      <c r="J29" s="113"/>
      <c r="K29" s="11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27" customHeight="1">
      <c r="A30" s="291" t="s">
        <v>143</v>
      </c>
      <c r="B30" s="292"/>
      <c r="C30" s="292"/>
      <c r="D30" s="293"/>
      <c r="E30" s="103"/>
      <c r="F30" s="103"/>
      <c r="G30" s="103"/>
      <c r="H30" s="104"/>
      <c r="I30" s="103"/>
      <c r="J30" s="103"/>
      <c r="K30" s="10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75" customHeight="1">
      <c r="A31" s="105"/>
      <c r="B31" s="297" t="s">
        <v>84</v>
      </c>
      <c r="C31" s="297"/>
      <c r="D31" s="298"/>
      <c r="E31" s="95"/>
      <c r="F31" s="95"/>
      <c r="G31" s="95"/>
      <c r="H31" s="101"/>
      <c r="I31" s="95"/>
      <c r="J31" s="95"/>
      <c r="K31" s="95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>
      <c r="A32" s="105"/>
      <c r="B32" s="106"/>
      <c r="C32" s="106"/>
      <c r="D32" s="107"/>
      <c r="E32" s="108"/>
      <c r="F32" s="108"/>
      <c r="G32" s="108"/>
      <c r="H32" s="109"/>
      <c r="I32" s="108"/>
      <c r="J32" s="108"/>
      <c r="K32" s="10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>
      <c r="A33" s="110"/>
      <c r="B33" s="111"/>
      <c r="C33" s="111"/>
      <c r="D33" s="112"/>
      <c r="E33" s="113"/>
      <c r="F33" s="113"/>
      <c r="G33" s="113"/>
      <c r="H33" s="114"/>
      <c r="I33" s="113"/>
      <c r="J33" s="113"/>
      <c r="K33" s="113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27" customHeight="1">
      <c r="A34" s="291" t="s">
        <v>144</v>
      </c>
      <c r="B34" s="292"/>
      <c r="C34" s="292"/>
      <c r="D34" s="293"/>
      <c r="E34" s="103"/>
      <c r="F34" s="103"/>
      <c r="G34" s="103"/>
      <c r="H34" s="104"/>
      <c r="I34" s="103"/>
      <c r="J34" s="103"/>
      <c r="K34" s="103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75" customHeight="1">
      <c r="A35" s="105"/>
      <c r="B35" s="297" t="s">
        <v>84</v>
      </c>
      <c r="C35" s="297"/>
      <c r="D35" s="298"/>
      <c r="E35" s="95"/>
      <c r="F35" s="95"/>
      <c r="G35" s="95"/>
      <c r="H35" s="101"/>
      <c r="I35" s="95"/>
      <c r="J35" s="95"/>
      <c r="K35" s="9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>
      <c r="A36" s="105"/>
      <c r="B36" s="106"/>
      <c r="C36" s="106"/>
      <c r="D36" s="107"/>
      <c r="E36" s="108"/>
      <c r="F36" s="108"/>
      <c r="G36" s="108"/>
      <c r="H36" s="109"/>
      <c r="I36" s="108"/>
      <c r="J36" s="108"/>
      <c r="K36" s="10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>
      <c r="A37" s="110"/>
      <c r="B37" s="111"/>
      <c r="C37" s="111"/>
      <c r="D37" s="112"/>
      <c r="E37" s="113"/>
      <c r="F37" s="113"/>
      <c r="G37" s="113"/>
      <c r="H37" s="114"/>
      <c r="I37" s="113"/>
      <c r="J37" s="113"/>
      <c r="K37" s="113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31.5" customHeight="1">
      <c r="A38" s="291" t="s">
        <v>145</v>
      </c>
      <c r="B38" s="292"/>
      <c r="C38" s="292"/>
      <c r="D38" s="293"/>
      <c r="E38" s="103"/>
      <c r="F38" s="103"/>
      <c r="G38" s="103"/>
      <c r="H38" s="104"/>
      <c r="I38" s="103"/>
      <c r="J38" s="103"/>
      <c r="K38" s="10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75" customHeight="1">
      <c r="A39" s="105"/>
      <c r="B39" s="297" t="s">
        <v>84</v>
      </c>
      <c r="C39" s="297"/>
      <c r="D39" s="298"/>
      <c r="E39" s="95"/>
      <c r="F39" s="95"/>
      <c r="G39" s="95"/>
      <c r="H39" s="101"/>
      <c r="I39" s="95"/>
      <c r="J39" s="95"/>
      <c r="K39" s="9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>
      <c r="A40" s="105"/>
      <c r="B40" s="106"/>
      <c r="C40" s="106"/>
      <c r="D40" s="107"/>
      <c r="E40" s="108"/>
      <c r="F40" s="108"/>
      <c r="G40" s="108"/>
      <c r="H40" s="109"/>
      <c r="I40" s="108"/>
      <c r="J40" s="108"/>
      <c r="K40" s="10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>
      <c r="A41" s="110"/>
      <c r="B41" s="111"/>
      <c r="C41" s="111"/>
      <c r="D41" s="112"/>
      <c r="E41" s="113"/>
      <c r="F41" s="113"/>
      <c r="G41" s="113"/>
      <c r="H41" s="114"/>
      <c r="I41" s="113"/>
      <c r="J41" s="113"/>
      <c r="K41" s="11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7.25" customHeight="1">
      <c r="A42" s="294" t="s">
        <v>131</v>
      </c>
      <c r="B42" s="295"/>
      <c r="C42" s="295"/>
      <c r="D42" s="296"/>
      <c r="E42" s="103"/>
      <c r="F42" s="103"/>
      <c r="G42" s="103"/>
      <c r="H42" s="104"/>
      <c r="I42" s="103"/>
      <c r="J42" s="103"/>
      <c r="K42" s="10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75" customHeight="1">
      <c r="A43" s="105"/>
      <c r="B43" s="306" t="s">
        <v>85</v>
      </c>
      <c r="C43" s="306"/>
      <c r="D43" s="307"/>
      <c r="E43" s="103"/>
      <c r="F43" s="103"/>
      <c r="G43" s="103"/>
      <c r="H43" s="104"/>
      <c r="I43" s="103"/>
      <c r="J43" s="103"/>
      <c r="K43" s="10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27" customHeight="1">
      <c r="A44" s="291" t="s">
        <v>157</v>
      </c>
      <c r="B44" s="292"/>
      <c r="C44" s="292"/>
      <c r="D44" s="293"/>
      <c r="E44" s="103"/>
      <c r="F44" s="103"/>
      <c r="G44" s="103"/>
      <c r="H44" s="104"/>
      <c r="I44" s="103"/>
      <c r="J44" s="103"/>
      <c r="K44" s="10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75" customHeight="1">
      <c r="A45" s="105"/>
      <c r="B45" s="297" t="s">
        <v>230</v>
      </c>
      <c r="C45" s="297"/>
      <c r="D45" s="298"/>
      <c r="E45" s="95"/>
      <c r="F45" s="95"/>
      <c r="G45" s="95"/>
      <c r="H45" s="101"/>
      <c r="I45" s="95"/>
      <c r="J45" s="95"/>
      <c r="K45" s="95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>
      <c r="A46" s="110"/>
      <c r="B46" s="111"/>
      <c r="D46" s="111" t="s">
        <v>231</v>
      </c>
      <c r="E46" s="108"/>
      <c r="F46" s="108"/>
      <c r="G46" s="108"/>
      <c r="H46" s="109"/>
      <c r="I46" s="108"/>
      <c r="J46" s="108"/>
      <c r="K46" s="10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>
      <c r="A47" s="105"/>
      <c r="B47" s="181"/>
      <c r="D47" s="181" t="s">
        <v>247</v>
      </c>
      <c r="E47" s="95"/>
      <c r="F47" s="95"/>
      <c r="G47" s="95"/>
      <c r="H47" s="101"/>
      <c r="I47" s="95"/>
      <c r="J47" s="95"/>
      <c r="K47" s="95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>
      <c r="A48" s="105"/>
      <c r="B48" s="181"/>
      <c r="D48" s="181" t="s">
        <v>248</v>
      </c>
      <c r="E48" s="95"/>
      <c r="F48" s="95"/>
      <c r="G48" s="95"/>
      <c r="H48" s="101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>
      <c r="A49" s="105"/>
      <c r="B49" s="116"/>
      <c r="C49" s="116"/>
      <c r="D49" s="182" t="s">
        <v>245</v>
      </c>
      <c r="E49" s="95"/>
      <c r="F49" s="95"/>
      <c r="G49" s="95"/>
      <c r="H49" s="101"/>
      <c r="I49" s="95"/>
      <c r="J49" s="95"/>
      <c r="K49" s="95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>
      <c r="A50" s="291" t="s">
        <v>158</v>
      </c>
      <c r="B50" s="292"/>
      <c r="C50" s="292"/>
      <c r="D50" s="293"/>
      <c r="E50" s="95"/>
      <c r="F50" s="95"/>
      <c r="G50" s="95"/>
      <c r="H50" s="101"/>
      <c r="I50" s="95"/>
      <c r="J50" s="95"/>
      <c r="K50" s="95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>
      <c r="A51" s="105"/>
      <c r="B51" s="297" t="s">
        <v>84</v>
      </c>
      <c r="C51" s="297"/>
      <c r="D51" s="298"/>
      <c r="E51" s="95"/>
      <c r="F51" s="95"/>
      <c r="G51" s="95"/>
      <c r="H51" s="101"/>
      <c r="I51" s="95"/>
      <c r="J51" s="95"/>
      <c r="K51" s="95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>
      <c r="A52" s="105"/>
      <c r="B52" s="106"/>
      <c r="C52" s="106"/>
      <c r="D52" s="107"/>
      <c r="E52" s="95"/>
      <c r="F52" s="95"/>
      <c r="G52" s="95"/>
      <c r="H52" s="101"/>
      <c r="I52" s="95"/>
      <c r="J52" s="95"/>
      <c r="K52" s="95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>
      <c r="A53" s="105"/>
      <c r="B53" s="117"/>
      <c r="C53" s="117"/>
      <c r="D53" s="118"/>
      <c r="E53" s="95"/>
      <c r="F53" s="95"/>
      <c r="G53" s="95"/>
      <c r="H53" s="101"/>
      <c r="I53" s="95"/>
      <c r="J53" s="95"/>
      <c r="K53" s="95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>
      <c r="A54" s="291" t="s">
        <v>159</v>
      </c>
      <c r="B54" s="292"/>
      <c r="C54" s="292"/>
      <c r="D54" s="293"/>
      <c r="E54" s="95"/>
      <c r="F54" s="95"/>
      <c r="G54" s="95"/>
      <c r="H54" s="101"/>
      <c r="I54" s="95"/>
      <c r="J54" s="95"/>
      <c r="K54" s="95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75" customHeight="1">
      <c r="A55" s="105"/>
      <c r="B55" s="297" t="s">
        <v>84</v>
      </c>
      <c r="C55" s="297"/>
      <c r="D55" s="298"/>
      <c r="E55" s="108"/>
      <c r="F55" s="108"/>
      <c r="G55" s="108"/>
      <c r="H55" s="109"/>
      <c r="I55" s="108"/>
      <c r="J55" s="108"/>
      <c r="K55" s="10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>
      <c r="A56" s="105"/>
      <c r="B56" s="106"/>
      <c r="C56" s="106"/>
      <c r="D56" s="107"/>
      <c r="E56" s="108"/>
      <c r="F56" s="108"/>
      <c r="G56" s="108"/>
      <c r="H56" s="109"/>
      <c r="I56" s="108"/>
      <c r="J56" s="108"/>
      <c r="K56" s="10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>
      <c r="A57" s="105"/>
      <c r="B57" s="106"/>
      <c r="C57" s="106"/>
      <c r="D57" s="107"/>
      <c r="E57" s="108"/>
      <c r="F57" s="108"/>
      <c r="G57" s="108"/>
      <c r="H57" s="109"/>
      <c r="I57" s="108"/>
      <c r="J57" s="108"/>
      <c r="K57" s="10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75" customHeight="1">
      <c r="A58" s="291" t="s">
        <v>160</v>
      </c>
      <c r="B58" s="292"/>
      <c r="C58" s="292"/>
      <c r="D58" s="293"/>
      <c r="E58" s="95"/>
      <c r="F58" s="95"/>
      <c r="G58" s="95"/>
      <c r="H58" s="101"/>
      <c r="I58" s="95"/>
      <c r="J58" s="95"/>
      <c r="K58" s="95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>
      <c r="A59" s="105"/>
      <c r="B59" s="297" t="s">
        <v>84</v>
      </c>
      <c r="C59" s="297"/>
      <c r="D59" s="298"/>
      <c r="E59" s="108"/>
      <c r="F59" s="108"/>
      <c r="G59" s="108"/>
      <c r="H59" s="109"/>
      <c r="I59" s="108"/>
      <c r="J59" s="108"/>
      <c r="K59" s="10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>
      <c r="A60" s="105"/>
      <c r="B60" s="106"/>
      <c r="C60" s="106"/>
      <c r="D60" s="107"/>
      <c r="E60" s="108"/>
      <c r="F60" s="108"/>
      <c r="G60" s="108"/>
      <c r="H60" s="109"/>
      <c r="I60" s="108"/>
      <c r="J60" s="108"/>
      <c r="K60" s="10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>
      <c r="A61" s="105"/>
      <c r="B61" s="106"/>
      <c r="C61" s="106"/>
      <c r="D61" s="107"/>
      <c r="E61" s="108"/>
      <c r="F61" s="108"/>
      <c r="G61" s="108"/>
      <c r="H61" s="109"/>
      <c r="I61" s="108"/>
      <c r="J61" s="108"/>
      <c r="K61" s="10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38.25" customHeight="1">
      <c r="A62" s="291" t="s">
        <v>161</v>
      </c>
      <c r="B62" s="292"/>
      <c r="C62" s="292"/>
      <c r="D62" s="293"/>
      <c r="E62" s="95"/>
      <c r="F62" s="95"/>
      <c r="G62" s="95"/>
      <c r="H62" s="101"/>
      <c r="I62" s="95"/>
      <c r="J62" s="95"/>
      <c r="K62" s="9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75" customHeight="1">
      <c r="A63" s="105"/>
      <c r="B63" s="297" t="s">
        <v>84</v>
      </c>
      <c r="C63" s="297"/>
      <c r="D63" s="298"/>
      <c r="E63" s="95"/>
      <c r="F63" s="95"/>
      <c r="G63" s="95"/>
      <c r="H63" s="101"/>
      <c r="I63" s="95"/>
      <c r="J63" s="95"/>
      <c r="K63" s="9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>
      <c r="A64" s="105"/>
      <c r="B64" s="106"/>
      <c r="C64" s="106"/>
      <c r="D64" s="107"/>
      <c r="E64" s="108"/>
      <c r="F64" s="108"/>
      <c r="G64" s="108"/>
      <c r="H64" s="109"/>
      <c r="I64" s="108"/>
      <c r="J64" s="108"/>
      <c r="K64" s="10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>
      <c r="A65" s="110"/>
      <c r="B65" s="111"/>
      <c r="C65" s="111"/>
      <c r="D65" s="112"/>
      <c r="E65" s="113"/>
      <c r="F65" s="113"/>
      <c r="G65" s="113"/>
      <c r="H65" s="114"/>
      <c r="I65" s="113"/>
      <c r="J65" s="113"/>
      <c r="K65" s="1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33.75" customHeight="1">
      <c r="A66" s="311" t="s">
        <v>132</v>
      </c>
      <c r="B66" s="312"/>
      <c r="C66" s="312"/>
      <c r="D66" s="313"/>
      <c r="E66" s="95"/>
      <c r="F66" s="95"/>
      <c r="G66" s="95"/>
      <c r="H66" s="101"/>
      <c r="I66" s="95"/>
      <c r="J66" s="95"/>
      <c r="K66" s="9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>
      <c r="A67" s="105"/>
      <c r="B67" s="297" t="s">
        <v>84</v>
      </c>
      <c r="C67" s="297"/>
      <c r="D67" s="298"/>
      <c r="E67" s="95"/>
      <c r="F67" s="95"/>
      <c r="G67" s="95"/>
      <c r="H67" s="101"/>
      <c r="I67" s="95"/>
      <c r="J67" s="95"/>
      <c r="K67" s="9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>
      <c r="A68" s="105"/>
      <c r="B68" s="106"/>
      <c r="C68" s="106"/>
      <c r="D68" s="107"/>
      <c r="E68" s="108"/>
      <c r="F68" s="108"/>
      <c r="G68" s="108"/>
      <c r="H68" s="109"/>
      <c r="I68" s="108"/>
      <c r="J68" s="108"/>
      <c r="K68" s="10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>
      <c r="A69" s="105"/>
      <c r="B69" s="117"/>
      <c r="C69" s="117"/>
      <c r="D69" s="118"/>
      <c r="E69" s="95"/>
      <c r="F69" s="95"/>
      <c r="G69" s="95"/>
      <c r="H69" s="101"/>
      <c r="I69" s="95"/>
      <c r="J69" s="95"/>
      <c r="K69" s="9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30" customHeight="1">
      <c r="A70" s="311" t="s">
        <v>133</v>
      </c>
      <c r="B70" s="312"/>
      <c r="C70" s="312"/>
      <c r="D70" s="313"/>
      <c r="E70" s="95"/>
      <c r="F70" s="95"/>
      <c r="G70" s="95"/>
      <c r="H70" s="101"/>
      <c r="I70" s="95"/>
      <c r="J70" s="95"/>
      <c r="K70" s="9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>
      <c r="A71" s="105"/>
      <c r="B71" s="297" t="s">
        <v>84</v>
      </c>
      <c r="C71" s="297"/>
      <c r="D71" s="298"/>
      <c r="E71" s="95"/>
      <c r="F71" s="95"/>
      <c r="G71" s="95"/>
      <c r="H71" s="101"/>
      <c r="I71" s="95"/>
      <c r="J71" s="95"/>
      <c r="K71" s="9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>
      <c r="A72" s="105"/>
      <c r="B72" s="106"/>
      <c r="C72" s="106"/>
      <c r="D72" s="107" t="s">
        <v>246</v>
      </c>
      <c r="E72" s="108"/>
      <c r="F72" s="108"/>
      <c r="G72" s="108"/>
      <c r="H72" s="109"/>
      <c r="I72" s="108"/>
      <c r="J72" s="108"/>
      <c r="K72" s="10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>
      <c r="A73" s="105"/>
      <c r="B73" s="117"/>
      <c r="C73" s="117"/>
      <c r="D73" s="118"/>
      <c r="E73" s="95"/>
      <c r="F73" s="95"/>
      <c r="G73" s="95"/>
      <c r="H73" s="101"/>
      <c r="I73" s="95"/>
      <c r="J73" s="95"/>
      <c r="K73" s="9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21.75" customHeight="1">
      <c r="A74" s="291" t="s">
        <v>120</v>
      </c>
      <c r="B74" s="292"/>
      <c r="C74" s="292"/>
      <c r="D74" s="293"/>
      <c r="E74" s="95"/>
      <c r="F74" s="95"/>
      <c r="G74" s="95"/>
      <c r="H74" s="101"/>
      <c r="I74" s="95"/>
      <c r="J74" s="95"/>
      <c r="K74" s="9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>
      <c r="A75" s="105"/>
      <c r="B75" s="297" t="s">
        <v>84</v>
      </c>
      <c r="C75" s="297"/>
      <c r="D75" s="298"/>
      <c r="E75" s="95"/>
      <c r="F75" s="95"/>
      <c r="G75" s="95"/>
      <c r="H75" s="101"/>
      <c r="I75" s="95"/>
      <c r="J75" s="95"/>
      <c r="K75" s="9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>
      <c r="A76" s="105"/>
      <c r="B76" s="106"/>
      <c r="C76" s="106"/>
      <c r="D76" s="107"/>
      <c r="E76" s="108"/>
      <c r="F76" s="108"/>
      <c r="G76" s="108"/>
      <c r="H76" s="109"/>
      <c r="I76" s="108"/>
      <c r="J76" s="108"/>
      <c r="K76" s="10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>
      <c r="A77" s="110"/>
      <c r="B77" s="111"/>
      <c r="C77" s="111"/>
      <c r="D77" s="112"/>
      <c r="E77" s="113"/>
      <c r="F77" s="113"/>
      <c r="G77" s="113"/>
      <c r="H77" s="114"/>
      <c r="I77" s="113"/>
      <c r="J77" s="113"/>
      <c r="K77" s="1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33" customHeight="1">
      <c r="A78" s="291" t="s">
        <v>134</v>
      </c>
      <c r="B78" s="292"/>
      <c r="C78" s="292"/>
      <c r="D78" s="293"/>
      <c r="E78" s="95"/>
      <c r="F78" s="95"/>
      <c r="G78" s="95"/>
      <c r="H78" s="101"/>
      <c r="I78" s="95"/>
      <c r="J78" s="95"/>
      <c r="K78" s="9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>
      <c r="A79" s="105"/>
      <c r="B79" s="297" t="s">
        <v>232</v>
      </c>
      <c r="C79" s="297"/>
      <c r="D79" s="298"/>
      <c r="E79" s="95"/>
      <c r="F79" s="95"/>
      <c r="G79" s="95"/>
      <c r="H79" s="101"/>
      <c r="I79" s="95"/>
      <c r="J79" s="95"/>
      <c r="K79" s="9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>
      <c r="A80" s="105"/>
      <c r="B80" s="106"/>
      <c r="C80" s="106"/>
      <c r="D80" s="107"/>
      <c r="E80" s="108"/>
      <c r="F80" s="108"/>
      <c r="G80" s="108"/>
      <c r="H80" s="109"/>
      <c r="I80" s="108"/>
      <c r="J80" s="108"/>
      <c r="K80" s="10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>
      <c r="A81" s="110"/>
      <c r="B81" s="111"/>
      <c r="C81" s="111"/>
      <c r="D81" s="112"/>
      <c r="E81" s="113"/>
      <c r="F81" s="113"/>
      <c r="G81" s="113"/>
      <c r="H81" s="114"/>
      <c r="I81" s="113"/>
      <c r="J81" s="113"/>
      <c r="K81" s="1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49.5" customHeight="1">
      <c r="A82" s="291" t="s">
        <v>135</v>
      </c>
      <c r="B82" s="292"/>
      <c r="C82" s="292"/>
      <c r="D82" s="293"/>
      <c r="E82" s="119"/>
      <c r="F82" s="119"/>
      <c r="G82" s="119"/>
      <c r="H82" s="120"/>
      <c r="I82" s="119"/>
      <c r="J82" s="119"/>
      <c r="K82" s="119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>
      <c r="A83" s="105"/>
      <c r="B83" s="297" t="s">
        <v>84</v>
      </c>
      <c r="C83" s="297"/>
      <c r="D83" s="298"/>
      <c r="E83" s="95"/>
      <c r="F83" s="95"/>
      <c r="G83" s="95"/>
      <c r="H83" s="101"/>
      <c r="I83" s="95"/>
      <c r="J83" s="95"/>
      <c r="K83" s="95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>
      <c r="A84" s="105"/>
      <c r="B84" s="106"/>
      <c r="C84" s="106"/>
      <c r="D84" s="107"/>
      <c r="E84" s="108"/>
      <c r="F84" s="108"/>
      <c r="G84" s="108"/>
      <c r="H84" s="109"/>
      <c r="I84" s="108"/>
      <c r="J84" s="108"/>
      <c r="K84" s="10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>
      <c r="A85" s="105"/>
      <c r="B85" s="117"/>
      <c r="C85" s="117"/>
      <c r="D85" s="118"/>
      <c r="E85" s="95"/>
      <c r="F85" s="95"/>
      <c r="G85" s="95"/>
      <c r="H85" s="101"/>
      <c r="I85" s="95"/>
      <c r="J85" s="95"/>
      <c r="K85" s="95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33" customHeight="1">
      <c r="A86" s="291" t="s">
        <v>2</v>
      </c>
      <c r="B86" s="292"/>
      <c r="C86" s="292"/>
      <c r="D86" s="293"/>
      <c r="E86" s="119"/>
      <c r="F86" s="119"/>
      <c r="G86" s="119"/>
      <c r="H86" s="120"/>
      <c r="I86" s="119"/>
      <c r="J86" s="119"/>
      <c r="K86" s="11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>
      <c r="A87" s="105"/>
      <c r="B87" s="297" t="s">
        <v>84</v>
      </c>
      <c r="C87" s="297"/>
      <c r="D87" s="298"/>
      <c r="E87" s="95"/>
      <c r="F87" s="95"/>
      <c r="G87" s="95"/>
      <c r="H87" s="101"/>
      <c r="I87" s="95"/>
      <c r="J87" s="95"/>
      <c r="K87" s="95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>
      <c r="A88" s="105"/>
      <c r="B88" s="106"/>
      <c r="C88" s="106"/>
      <c r="D88" s="107"/>
      <c r="E88" s="108"/>
      <c r="F88" s="108"/>
      <c r="G88" s="108"/>
      <c r="H88" s="109"/>
      <c r="I88" s="108"/>
      <c r="J88" s="108"/>
      <c r="K88" s="10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>
      <c r="A89" s="110"/>
      <c r="B89" s="111"/>
      <c r="C89" s="111"/>
      <c r="D89" s="112"/>
      <c r="E89" s="113"/>
      <c r="F89" s="113"/>
      <c r="G89" s="113"/>
      <c r="H89" s="114"/>
      <c r="I89" s="113"/>
      <c r="J89" s="113"/>
      <c r="K89" s="1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38.25" customHeight="1">
      <c r="A90" s="291" t="s">
        <v>136</v>
      </c>
      <c r="B90" s="292"/>
      <c r="C90" s="292"/>
      <c r="D90" s="293"/>
      <c r="E90" s="95"/>
      <c r="F90" s="95"/>
      <c r="G90" s="95"/>
      <c r="H90" s="101"/>
      <c r="I90" s="95"/>
      <c r="J90" s="95"/>
      <c r="K90" s="95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>
      <c r="A91" s="105"/>
      <c r="B91" s="297" t="s">
        <v>84</v>
      </c>
      <c r="C91" s="297"/>
      <c r="D91" s="298"/>
      <c r="E91" s="95"/>
      <c r="F91" s="95"/>
      <c r="G91" s="95"/>
      <c r="H91" s="101"/>
      <c r="I91" s="95"/>
      <c r="J91" s="95"/>
      <c r="K91" s="95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>
      <c r="A92" s="105"/>
      <c r="B92" s="106"/>
      <c r="C92" s="106"/>
      <c r="D92" s="107"/>
      <c r="E92" s="108"/>
      <c r="F92" s="108"/>
      <c r="G92" s="108"/>
      <c r="H92" s="109"/>
      <c r="I92" s="108"/>
      <c r="J92" s="108"/>
      <c r="K92" s="10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>
      <c r="A93" s="105"/>
      <c r="B93" s="117"/>
      <c r="C93" s="117"/>
      <c r="D93" s="118"/>
      <c r="E93" s="95"/>
      <c r="F93" s="95"/>
      <c r="G93" s="95"/>
      <c r="H93" s="101"/>
      <c r="I93" s="95"/>
      <c r="J93" s="95"/>
      <c r="K93" s="95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8" customHeight="1">
      <c r="A94" s="291" t="s">
        <v>162</v>
      </c>
      <c r="B94" s="292"/>
      <c r="C94" s="292"/>
      <c r="D94" s="293"/>
      <c r="E94" s="121"/>
      <c r="F94" s="121"/>
      <c r="G94" s="121"/>
      <c r="H94" s="122"/>
      <c r="I94" s="121"/>
      <c r="J94" s="121"/>
      <c r="K94" s="121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>
      <c r="A95" s="105"/>
      <c r="B95" s="297" t="s">
        <v>84</v>
      </c>
      <c r="C95" s="297"/>
      <c r="D95" s="298"/>
      <c r="E95" s="95"/>
      <c r="F95" s="95"/>
      <c r="G95" s="95"/>
      <c r="H95" s="101"/>
      <c r="I95" s="95"/>
      <c r="J95" s="95"/>
      <c r="K95" s="95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105"/>
      <c r="B96" s="106"/>
      <c r="C96" s="106"/>
      <c r="D96" s="107"/>
      <c r="E96" s="108"/>
      <c r="F96" s="108"/>
      <c r="G96" s="108"/>
      <c r="H96" s="109"/>
      <c r="I96" s="108"/>
      <c r="J96" s="108"/>
      <c r="K96" s="108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>
      <c r="A97" s="110"/>
      <c r="B97" s="111"/>
      <c r="C97" s="111"/>
      <c r="D97" s="112"/>
      <c r="E97" s="113"/>
      <c r="F97" s="113"/>
      <c r="G97" s="113"/>
      <c r="H97" s="114"/>
      <c r="I97" s="113"/>
      <c r="J97" s="113"/>
      <c r="K97" s="1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36" customHeight="1">
      <c r="A98" s="291" t="s">
        <v>163</v>
      </c>
      <c r="B98" s="292"/>
      <c r="C98" s="292"/>
      <c r="D98" s="293"/>
      <c r="E98" s="121"/>
      <c r="F98" s="121"/>
      <c r="G98" s="121"/>
      <c r="H98" s="122"/>
      <c r="I98" s="121"/>
      <c r="J98" s="121"/>
      <c r="K98" s="121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>
      <c r="A99" s="105"/>
      <c r="B99" s="297" t="s">
        <v>84</v>
      </c>
      <c r="C99" s="297"/>
      <c r="D99" s="298"/>
      <c r="E99" s="95"/>
      <c r="F99" s="95"/>
      <c r="G99" s="95"/>
      <c r="H99" s="101"/>
      <c r="I99" s="95"/>
      <c r="J99" s="95"/>
      <c r="K99" s="95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>
      <c r="A100" s="105"/>
      <c r="B100" s="106"/>
      <c r="C100" s="106"/>
      <c r="D100" s="107"/>
      <c r="E100" s="108"/>
      <c r="F100" s="108"/>
      <c r="G100" s="108"/>
      <c r="H100" s="109"/>
      <c r="I100" s="108"/>
      <c r="J100" s="108"/>
      <c r="K100" s="108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>
      <c r="A101" s="110"/>
      <c r="B101" s="111"/>
      <c r="C101" s="111"/>
      <c r="D101" s="112"/>
      <c r="E101" s="113"/>
      <c r="F101" s="113"/>
      <c r="G101" s="113"/>
      <c r="H101" s="114"/>
      <c r="I101" s="113"/>
      <c r="J101" s="113"/>
      <c r="K101" s="1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35.25" customHeight="1">
      <c r="A102" s="291" t="s">
        <v>137</v>
      </c>
      <c r="B102" s="292"/>
      <c r="C102" s="292"/>
      <c r="D102" s="293"/>
      <c r="E102" s="119"/>
      <c r="F102" s="119"/>
      <c r="G102" s="119"/>
      <c r="H102" s="120"/>
      <c r="I102" s="119"/>
      <c r="J102" s="119"/>
      <c r="K102" s="11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>
      <c r="A103" s="105"/>
      <c r="B103" s="297" t="s">
        <v>84</v>
      </c>
      <c r="C103" s="297"/>
      <c r="D103" s="298"/>
      <c r="E103" s="95"/>
      <c r="F103" s="95"/>
      <c r="G103" s="95"/>
      <c r="H103" s="101"/>
      <c r="I103" s="95"/>
      <c r="J103" s="95"/>
      <c r="K103" s="95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>
      <c r="A104" s="105"/>
      <c r="B104" s="106"/>
      <c r="C104" s="106"/>
      <c r="D104" s="107"/>
      <c r="E104" s="108"/>
      <c r="F104" s="108"/>
      <c r="G104" s="108"/>
      <c r="H104" s="109"/>
      <c r="I104" s="108"/>
      <c r="J104" s="108"/>
      <c r="K104" s="10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>
      <c r="A105" s="105"/>
      <c r="B105" s="117"/>
      <c r="C105" s="117"/>
      <c r="D105" s="118"/>
      <c r="E105" s="95"/>
      <c r="F105" s="95"/>
      <c r="G105" s="95"/>
      <c r="H105" s="101"/>
      <c r="I105" s="95"/>
      <c r="J105" s="95"/>
      <c r="K105" s="9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34.5" customHeight="1">
      <c r="A106" s="291" t="s">
        <v>164</v>
      </c>
      <c r="B106" s="292"/>
      <c r="C106" s="292"/>
      <c r="D106" s="293"/>
      <c r="E106" s="124"/>
      <c r="F106" s="124"/>
      <c r="G106" s="124"/>
      <c r="H106" s="125"/>
      <c r="I106" s="124"/>
      <c r="J106" s="124"/>
      <c r="K106" s="124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>
      <c r="A107" s="105"/>
      <c r="B107" s="297" t="s">
        <v>84</v>
      </c>
      <c r="C107" s="297"/>
      <c r="D107" s="298"/>
      <c r="E107" s="95"/>
      <c r="F107" s="95"/>
      <c r="G107" s="95"/>
      <c r="H107" s="101"/>
      <c r="I107" s="95"/>
      <c r="J107" s="95"/>
      <c r="K107" s="95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>
      <c r="A108" s="105"/>
      <c r="B108" s="117"/>
      <c r="C108" s="117"/>
      <c r="D108" s="118"/>
      <c r="E108" s="95"/>
      <c r="F108" s="95"/>
      <c r="G108" s="95"/>
      <c r="H108" s="101"/>
      <c r="I108" s="95"/>
      <c r="J108" s="95"/>
      <c r="K108" s="95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>
      <c r="A109" s="110"/>
      <c r="B109" s="111"/>
      <c r="C109" s="111"/>
      <c r="D109" s="112"/>
      <c r="E109" s="113"/>
      <c r="F109" s="113"/>
      <c r="G109" s="113"/>
      <c r="H109" s="114"/>
      <c r="I109" s="113"/>
      <c r="J109" s="113"/>
      <c r="K109" s="1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37.5" customHeight="1">
      <c r="A110" s="291" t="s">
        <v>138</v>
      </c>
      <c r="B110" s="292"/>
      <c r="C110" s="292"/>
      <c r="D110" s="293"/>
      <c r="E110" s="95"/>
      <c r="F110" s="95"/>
      <c r="G110" s="95"/>
      <c r="H110" s="101"/>
      <c r="I110" s="95"/>
      <c r="J110" s="95"/>
      <c r="K110" s="95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>
      <c r="A111" s="105"/>
      <c r="B111" s="306" t="s">
        <v>84</v>
      </c>
      <c r="C111" s="306"/>
      <c r="D111" s="307"/>
      <c r="E111" s="95"/>
      <c r="F111" s="95"/>
      <c r="G111" s="95"/>
      <c r="H111" s="101"/>
      <c r="I111" s="95"/>
      <c r="J111" s="95"/>
      <c r="K111" s="95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>
      <c r="A112" s="105"/>
      <c r="B112" s="106"/>
      <c r="C112" s="106"/>
      <c r="D112" s="107"/>
      <c r="E112" s="108"/>
      <c r="F112" s="108"/>
      <c r="G112" s="108"/>
      <c r="H112" s="109"/>
      <c r="I112" s="108"/>
      <c r="J112" s="108"/>
      <c r="K112" s="10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>
      <c r="A113" s="105"/>
      <c r="B113" s="117"/>
      <c r="C113" s="117"/>
      <c r="D113" s="118"/>
      <c r="E113" s="95"/>
      <c r="F113" s="95"/>
      <c r="G113" s="95"/>
      <c r="H113" s="101"/>
      <c r="I113" s="95"/>
      <c r="J113" s="95"/>
      <c r="K113" s="95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35.25" customHeight="1">
      <c r="A114" s="291" t="s">
        <v>139</v>
      </c>
      <c r="B114" s="292"/>
      <c r="C114" s="292"/>
      <c r="D114" s="293"/>
      <c r="E114" s="95"/>
      <c r="F114" s="95"/>
      <c r="G114" s="95"/>
      <c r="H114" s="101"/>
      <c r="I114" s="95"/>
      <c r="J114" s="95"/>
      <c r="K114" s="95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>
      <c r="A115" s="105"/>
      <c r="B115" s="297" t="s">
        <v>84</v>
      </c>
      <c r="C115" s="297"/>
      <c r="D115" s="298"/>
      <c r="E115" s="95"/>
      <c r="F115" s="95"/>
      <c r="G115" s="95"/>
      <c r="H115" s="101"/>
      <c r="I115" s="95"/>
      <c r="J115" s="95"/>
      <c r="K115" s="95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>
      <c r="A116" s="105"/>
      <c r="B116" s="106"/>
      <c r="C116" s="106"/>
      <c r="D116" s="107"/>
      <c r="E116" s="108"/>
      <c r="F116" s="108"/>
      <c r="G116" s="108"/>
      <c r="H116" s="109"/>
      <c r="I116" s="108"/>
      <c r="J116" s="108"/>
      <c r="K116" s="10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>
      <c r="A117" s="105"/>
      <c r="B117" s="117"/>
      <c r="C117" s="117"/>
      <c r="D117" s="118"/>
      <c r="E117" s="95"/>
      <c r="F117" s="95"/>
      <c r="G117" s="95"/>
      <c r="H117" s="101"/>
      <c r="I117" s="95"/>
      <c r="J117" s="95"/>
      <c r="K117" s="95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5.75" customHeight="1">
      <c r="A118" s="291" t="s">
        <v>140</v>
      </c>
      <c r="B118" s="292"/>
      <c r="C118" s="292"/>
      <c r="D118" s="293"/>
      <c r="E118" s="95"/>
      <c r="F118" s="95"/>
      <c r="G118" s="95"/>
      <c r="H118" s="101"/>
      <c r="I118" s="95"/>
      <c r="J118" s="95"/>
      <c r="K118" s="95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>
      <c r="A119" s="105"/>
      <c r="B119" s="297" t="s">
        <v>84</v>
      </c>
      <c r="C119" s="297"/>
      <c r="D119" s="298"/>
      <c r="E119" s="95"/>
      <c r="F119" s="95"/>
      <c r="G119" s="95"/>
      <c r="H119" s="101"/>
      <c r="I119" s="95"/>
      <c r="J119" s="95"/>
      <c r="K119" s="95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>
      <c r="A120" s="105"/>
      <c r="B120" s="106"/>
      <c r="C120" s="106"/>
      <c r="D120" s="107"/>
      <c r="E120" s="108"/>
      <c r="F120" s="108"/>
      <c r="G120" s="108"/>
      <c r="H120" s="109"/>
      <c r="I120" s="108"/>
      <c r="J120" s="108"/>
      <c r="K120" s="10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>
      <c r="A121" s="105"/>
      <c r="B121" s="117"/>
      <c r="C121" s="117"/>
      <c r="D121" s="118"/>
      <c r="E121" s="95"/>
      <c r="F121" s="95"/>
      <c r="G121" s="95"/>
      <c r="H121" s="101"/>
      <c r="I121" s="95"/>
      <c r="J121" s="95"/>
      <c r="K121" s="95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75" customHeight="1">
      <c r="A122" s="291" t="s">
        <v>165</v>
      </c>
      <c r="B122" s="292"/>
      <c r="C122" s="292"/>
      <c r="D122" s="293"/>
      <c r="E122" s="119"/>
      <c r="F122" s="119"/>
      <c r="G122" s="119"/>
      <c r="H122" s="120"/>
      <c r="I122" s="119"/>
      <c r="J122" s="119"/>
      <c r="K122" s="119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7.25" customHeight="1">
      <c r="A123" s="105"/>
      <c r="B123" s="297" t="s">
        <v>84</v>
      </c>
      <c r="C123" s="297"/>
      <c r="D123" s="298"/>
      <c r="E123" s="95"/>
      <c r="F123" s="95"/>
      <c r="G123" s="95"/>
      <c r="H123" s="101"/>
      <c r="I123" s="95"/>
      <c r="J123" s="95"/>
      <c r="K123" s="95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>
      <c r="A124" s="105"/>
      <c r="B124" s="106"/>
      <c r="C124" s="106"/>
      <c r="D124" s="107"/>
      <c r="E124" s="108"/>
      <c r="F124" s="108"/>
      <c r="G124" s="108"/>
      <c r="H124" s="109"/>
      <c r="I124" s="108"/>
      <c r="J124" s="108"/>
      <c r="K124" s="10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>
      <c r="A125" s="105"/>
      <c r="B125" s="117"/>
      <c r="C125" s="117"/>
      <c r="D125" s="118"/>
      <c r="E125" s="95"/>
      <c r="F125" s="95"/>
      <c r="G125" s="95"/>
      <c r="H125" s="101"/>
      <c r="I125" s="95"/>
      <c r="J125" s="95"/>
      <c r="K125" s="95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47.45" customHeight="1">
      <c r="A126" s="294" t="s">
        <v>126</v>
      </c>
      <c r="B126" s="295"/>
      <c r="C126" s="295"/>
      <c r="D126" s="296"/>
      <c r="E126" s="95"/>
      <c r="F126" s="95"/>
      <c r="G126" s="95"/>
      <c r="H126" s="101"/>
      <c r="I126" s="95"/>
      <c r="J126" s="95"/>
      <c r="K126" s="95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>
      <c r="A127" s="308" t="s">
        <v>84</v>
      </c>
      <c r="B127" s="309"/>
      <c r="C127" s="309"/>
      <c r="D127" s="310"/>
      <c r="E127" s="95"/>
      <c r="F127" s="95"/>
      <c r="G127" s="95"/>
      <c r="H127" s="101"/>
      <c r="I127" s="95"/>
      <c r="J127" s="95"/>
      <c r="K127" s="95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>
      <c r="A128" s="105"/>
      <c r="B128" s="106"/>
      <c r="C128" s="106"/>
      <c r="D128" s="107"/>
      <c r="E128" s="108"/>
      <c r="F128" s="108"/>
      <c r="G128" s="108"/>
      <c r="H128" s="109"/>
      <c r="I128" s="108"/>
      <c r="J128" s="108"/>
      <c r="K128" s="10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>
      <c r="A129" s="105"/>
      <c r="B129" s="117"/>
      <c r="C129" s="117"/>
      <c r="D129" s="118"/>
      <c r="E129" s="95"/>
      <c r="F129" s="95"/>
      <c r="G129" s="95"/>
      <c r="H129" s="101"/>
      <c r="I129" s="95"/>
      <c r="J129" s="95"/>
      <c r="K129" s="95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60.75" customHeight="1">
      <c r="A130" s="294" t="s">
        <v>166</v>
      </c>
      <c r="B130" s="295"/>
      <c r="C130" s="295"/>
      <c r="D130" s="296"/>
      <c r="E130" s="95"/>
      <c r="F130" s="95"/>
      <c r="G130" s="95"/>
      <c r="H130" s="101"/>
      <c r="I130" s="95"/>
      <c r="J130" s="95"/>
      <c r="K130" s="95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>
      <c r="A131" s="308" t="s">
        <v>233</v>
      </c>
      <c r="B131" s="309"/>
      <c r="C131" s="309"/>
      <c r="D131" s="310"/>
      <c r="E131" s="95"/>
      <c r="F131" s="95"/>
      <c r="G131" s="95"/>
      <c r="H131" s="101"/>
      <c r="I131" s="95"/>
      <c r="J131" s="95"/>
      <c r="K131" s="95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>
      <c r="A132" s="105"/>
      <c r="B132" s="106"/>
      <c r="C132" s="106"/>
      <c r="D132" s="107"/>
      <c r="E132" s="108"/>
      <c r="F132" s="108"/>
      <c r="G132" s="108"/>
      <c r="H132" s="109"/>
      <c r="I132" s="108"/>
      <c r="J132" s="108"/>
      <c r="K132" s="10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>
      <c r="A133" s="105"/>
      <c r="B133" s="117"/>
      <c r="C133" s="117"/>
      <c r="D133" s="118"/>
      <c r="E133" s="95"/>
      <c r="F133" s="95"/>
      <c r="G133" s="95"/>
      <c r="H133" s="101"/>
      <c r="I133" s="95"/>
      <c r="J133" s="95"/>
      <c r="K133" s="95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>
      <c r="A134" s="294" t="s">
        <v>188</v>
      </c>
      <c r="B134" s="295"/>
      <c r="C134" s="295"/>
      <c r="D134" s="296"/>
      <c r="E134" s="119"/>
      <c r="F134" s="119"/>
      <c r="G134" s="119"/>
      <c r="H134" s="120"/>
      <c r="I134" s="119"/>
      <c r="J134" s="119"/>
      <c r="K134" s="11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>
      <c r="A135" s="105"/>
      <c r="B135" s="297" t="s">
        <v>84</v>
      </c>
      <c r="C135" s="297"/>
      <c r="D135" s="298"/>
      <c r="E135" s="103"/>
      <c r="F135" s="103"/>
      <c r="G135" s="103"/>
      <c r="H135" s="104"/>
      <c r="I135" s="103"/>
      <c r="J135" s="103"/>
      <c r="K135" s="10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>
      <c r="A136" s="105"/>
      <c r="B136" s="106"/>
      <c r="C136" s="106"/>
      <c r="D136" s="107"/>
      <c r="E136" s="108"/>
      <c r="F136" s="108"/>
      <c r="G136" s="108"/>
      <c r="H136" s="109"/>
      <c r="I136" s="108"/>
      <c r="J136" s="108"/>
      <c r="K136" s="10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>
      <c r="A137" s="110"/>
      <c r="B137" s="111"/>
      <c r="C137" s="111"/>
      <c r="D137" s="112"/>
      <c r="E137" s="108"/>
      <c r="F137" s="108"/>
      <c r="G137" s="108"/>
      <c r="H137" s="109"/>
      <c r="I137" s="108"/>
      <c r="J137" s="108"/>
      <c r="K137" s="10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50.25" customHeight="1">
      <c r="A138" s="294" t="s">
        <v>189</v>
      </c>
      <c r="B138" s="295"/>
      <c r="C138" s="295"/>
      <c r="D138" s="296"/>
      <c r="E138" s="119"/>
      <c r="F138" s="119"/>
      <c r="G138" s="119"/>
      <c r="H138" s="120"/>
      <c r="I138" s="119"/>
      <c r="J138" s="119"/>
      <c r="K138" s="119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>
      <c r="A139" s="105"/>
      <c r="B139" s="297" t="s">
        <v>84</v>
      </c>
      <c r="C139" s="297"/>
      <c r="D139" s="298"/>
      <c r="E139" s="95"/>
      <c r="F139" s="95"/>
      <c r="G139" s="95"/>
      <c r="H139" s="101"/>
      <c r="I139" s="95"/>
      <c r="J139" s="95"/>
      <c r="K139" s="95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>
      <c r="A140" s="105"/>
      <c r="B140" s="106"/>
      <c r="C140" s="106"/>
      <c r="D140" s="107"/>
      <c r="E140" s="108"/>
      <c r="F140" s="108"/>
      <c r="G140" s="108"/>
      <c r="H140" s="109"/>
      <c r="I140" s="108"/>
      <c r="J140" s="108"/>
      <c r="K140" s="10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>
      <c r="A141" s="110"/>
      <c r="B141" s="111"/>
      <c r="C141" s="111"/>
      <c r="D141" s="112"/>
      <c r="E141" s="113"/>
      <c r="F141" s="113"/>
      <c r="G141" s="113"/>
      <c r="H141" s="114"/>
      <c r="I141" s="113"/>
      <c r="J141" s="113"/>
      <c r="K141" s="1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>
      <c r="A142" s="294" t="s">
        <v>190</v>
      </c>
      <c r="B142" s="295"/>
      <c r="C142" s="295"/>
      <c r="D142" s="296"/>
      <c r="E142" s="119"/>
      <c r="F142" s="119"/>
      <c r="G142" s="119"/>
      <c r="H142" s="120"/>
      <c r="I142" s="119"/>
      <c r="J142" s="119"/>
      <c r="K142" s="119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>
      <c r="A143" s="115"/>
      <c r="B143" s="297" t="s">
        <v>234</v>
      </c>
      <c r="C143" s="297"/>
      <c r="D143" s="298"/>
      <c r="E143" s="95"/>
      <c r="F143" s="95"/>
      <c r="G143" s="95"/>
      <c r="H143" s="101"/>
      <c r="I143" s="95"/>
      <c r="J143" s="95"/>
      <c r="K143" s="95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>
      <c r="A144" s="115"/>
      <c r="B144" s="106"/>
      <c r="C144" s="106"/>
      <c r="D144" s="107"/>
      <c r="E144" s="108"/>
      <c r="F144" s="108"/>
      <c r="G144" s="108"/>
      <c r="H144" s="109"/>
      <c r="I144" s="108"/>
      <c r="J144" s="108"/>
      <c r="K144" s="10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>
      <c r="A145" s="115"/>
      <c r="B145" s="117"/>
      <c r="C145" s="117"/>
      <c r="D145" s="118"/>
      <c r="E145" s="126"/>
      <c r="F145" s="126"/>
      <c r="G145" s="126"/>
      <c r="H145" s="127"/>
      <c r="I145" s="126"/>
      <c r="J145" s="126"/>
      <c r="K145" s="126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36.75" customHeight="1">
      <c r="A146" s="294" t="s">
        <v>191</v>
      </c>
      <c r="B146" s="295"/>
      <c r="C146" s="295"/>
      <c r="D146" s="296"/>
      <c r="E146" s="119"/>
      <c r="F146" s="119"/>
      <c r="G146" s="119"/>
      <c r="H146" s="120"/>
      <c r="I146" s="119"/>
      <c r="J146" s="119"/>
      <c r="K146" s="119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>
      <c r="A147" s="115"/>
      <c r="B147" s="297" t="s">
        <v>84</v>
      </c>
      <c r="C147" s="297"/>
      <c r="D147" s="298"/>
      <c r="E147" s="95"/>
      <c r="F147" s="95"/>
      <c r="G147" s="95"/>
      <c r="H147" s="101"/>
      <c r="I147" s="95"/>
      <c r="J147" s="95"/>
      <c r="K147" s="95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>
      <c r="A148" s="115"/>
      <c r="B148" s="106"/>
      <c r="C148" s="106"/>
      <c r="D148" s="107"/>
      <c r="E148" s="108"/>
      <c r="F148" s="108"/>
      <c r="G148" s="108"/>
      <c r="H148" s="109"/>
      <c r="I148" s="108"/>
      <c r="J148" s="108"/>
      <c r="K148" s="10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>
      <c r="A149" s="115"/>
      <c r="B149" s="117"/>
      <c r="C149" s="117"/>
      <c r="D149" s="118"/>
      <c r="E149" s="126"/>
      <c r="F149" s="126"/>
      <c r="G149" s="126"/>
      <c r="H149" s="127"/>
      <c r="I149" s="126"/>
      <c r="J149" s="126"/>
      <c r="K149" s="126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37.5" customHeight="1">
      <c r="A150" s="294" t="s">
        <v>192</v>
      </c>
      <c r="B150" s="295"/>
      <c r="C150" s="295"/>
      <c r="D150" s="296"/>
      <c r="E150" s="95"/>
      <c r="F150" s="95"/>
      <c r="G150" s="95"/>
      <c r="H150" s="101"/>
      <c r="I150" s="95"/>
      <c r="J150" s="95"/>
      <c r="K150" s="95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>
      <c r="A151" s="105"/>
      <c r="B151" s="297" t="s">
        <v>84</v>
      </c>
      <c r="C151" s="297"/>
      <c r="D151" s="298"/>
      <c r="E151" s="95"/>
      <c r="F151" s="95"/>
      <c r="G151" s="95"/>
      <c r="H151" s="101"/>
      <c r="I151" s="95"/>
      <c r="J151" s="95"/>
      <c r="K151" s="95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75" customHeight="1">
      <c r="A152" s="105"/>
      <c r="B152" s="106"/>
      <c r="C152" s="106"/>
      <c r="D152" s="107"/>
      <c r="E152" s="95"/>
      <c r="F152" s="95"/>
      <c r="G152" s="95"/>
      <c r="H152" s="101"/>
      <c r="I152" s="95"/>
      <c r="J152" s="95"/>
      <c r="K152" s="95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>
      <c r="A153" s="110"/>
      <c r="B153" s="111"/>
      <c r="C153" s="111"/>
      <c r="D153" s="112"/>
      <c r="E153" s="95"/>
      <c r="F153" s="95"/>
      <c r="G153" s="95"/>
      <c r="H153" s="101"/>
      <c r="I153" s="95"/>
      <c r="J153" s="95"/>
      <c r="K153" s="9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>
      <c r="A154" s="294" t="s">
        <v>3</v>
      </c>
      <c r="B154" s="295"/>
      <c r="C154" s="295"/>
      <c r="D154" s="296"/>
      <c r="E154" s="95"/>
      <c r="F154" s="95"/>
      <c r="G154" s="95"/>
      <c r="H154" s="101"/>
      <c r="I154" s="95"/>
      <c r="J154" s="95"/>
      <c r="K154" s="128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2">
      <c r="A155" s="105"/>
      <c r="B155" s="297" t="s">
        <v>84</v>
      </c>
      <c r="C155" s="297"/>
      <c r="D155" s="298"/>
      <c r="E155" s="95"/>
      <c r="F155" s="95"/>
      <c r="G155" s="95"/>
      <c r="H155" s="101"/>
      <c r="I155" s="95"/>
      <c r="J155" s="95"/>
      <c r="K155" s="95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>
      <c r="A156" s="105"/>
      <c r="B156" s="303" t="s">
        <v>249</v>
      </c>
      <c r="C156" s="304"/>
      <c r="D156" s="305"/>
      <c r="E156" s="108"/>
      <c r="F156" s="108"/>
      <c r="G156" s="108"/>
      <c r="H156" s="109"/>
      <c r="I156" s="108"/>
      <c r="J156" s="108"/>
      <c r="K156" s="10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6.5" thickBot="1">
      <c r="A157" s="105"/>
      <c r="B157" s="117"/>
      <c r="C157" s="117"/>
      <c r="D157" s="118"/>
      <c r="E157" s="95"/>
      <c r="F157" s="95"/>
      <c r="G157" s="95"/>
      <c r="H157" s="101"/>
      <c r="I157" s="95"/>
      <c r="J157" s="95"/>
      <c r="K157" s="95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36" customHeight="1" thickTop="1" thickBot="1">
      <c r="A158" s="300" t="s">
        <v>187</v>
      </c>
      <c r="B158" s="301"/>
      <c r="C158" s="301"/>
      <c r="D158" s="302"/>
      <c r="E158" s="130"/>
      <c r="F158" s="130"/>
      <c r="G158" s="130"/>
      <c r="H158" s="131"/>
      <c r="I158" s="130"/>
      <c r="J158" s="131"/>
      <c r="K158" s="130"/>
      <c r="L158" s="98"/>
      <c r="M158" s="98"/>
      <c r="N158" s="132"/>
      <c r="O158" s="98"/>
      <c r="P158" s="98"/>
      <c r="Q158" s="98"/>
      <c r="R158" s="98"/>
      <c r="S158" s="98"/>
      <c r="T158" s="98"/>
      <c r="U158" s="98"/>
      <c r="V158" s="98"/>
    </row>
    <row r="159" spans="1:22" ht="12.75" customHeight="1" thickTop="1">
      <c r="A159" s="99"/>
      <c r="B159" s="99"/>
      <c r="C159" s="99"/>
      <c r="D159" s="99"/>
      <c r="E159" s="98"/>
      <c r="F159" s="98"/>
      <c r="G159" s="98"/>
      <c r="H159" s="100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81.599999999999994" customHeight="1">
      <c r="A160" s="299" t="s">
        <v>208</v>
      </c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>
      <c r="A161" s="99"/>
      <c r="B161" s="99"/>
      <c r="C161" s="99"/>
      <c r="D161" s="99"/>
      <c r="E161" s="98"/>
      <c r="F161" s="98"/>
      <c r="G161" s="98"/>
      <c r="H161" s="100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>
      <c r="A162" s="99"/>
      <c r="B162" s="99"/>
      <c r="C162" s="99"/>
      <c r="D162" s="99"/>
      <c r="E162" s="98"/>
      <c r="F162" s="98"/>
      <c r="G162" s="98"/>
      <c r="H162" s="100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>
      <c r="A163" s="99"/>
      <c r="B163" s="99"/>
      <c r="C163" s="99"/>
      <c r="D163" s="99"/>
      <c r="E163" s="98"/>
      <c r="F163" s="98"/>
      <c r="G163" s="98"/>
      <c r="H163" s="100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>
      <c r="A164" s="99"/>
      <c r="B164" s="99"/>
      <c r="C164" s="99"/>
      <c r="D164" s="99"/>
      <c r="E164" s="98"/>
      <c r="F164" s="98"/>
      <c r="G164" s="98"/>
      <c r="H164" s="100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>
      <c r="A165" s="99"/>
      <c r="B165" s="99"/>
      <c r="C165" s="99"/>
      <c r="D165" s="99"/>
      <c r="E165" s="98"/>
      <c r="F165" s="98"/>
      <c r="G165" s="98"/>
      <c r="H165" s="100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>
      <c r="A166" s="99"/>
      <c r="B166" s="99"/>
      <c r="C166" s="99"/>
      <c r="D166" s="99"/>
      <c r="E166" s="98"/>
      <c r="F166" s="98"/>
      <c r="G166" s="98"/>
      <c r="H166" s="100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>
      <c r="A167" s="99"/>
      <c r="B167" s="99"/>
      <c r="C167" s="99"/>
      <c r="D167" s="99"/>
      <c r="E167" s="98"/>
      <c r="F167" s="98"/>
      <c r="G167" s="98"/>
      <c r="H167" s="100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>
      <c r="A168" s="99"/>
      <c r="B168" s="99"/>
      <c r="C168" s="99"/>
      <c r="D168" s="99"/>
      <c r="E168" s="98"/>
      <c r="F168" s="98"/>
      <c r="G168" s="98"/>
      <c r="H168" s="100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>
      <c r="A169" s="99"/>
      <c r="B169" s="99"/>
      <c r="C169" s="99"/>
      <c r="D169" s="99"/>
      <c r="E169" s="98"/>
      <c r="F169" s="98"/>
      <c r="G169" s="98"/>
      <c r="H169" s="100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>
      <c r="A170" s="99"/>
      <c r="B170" s="99"/>
      <c r="C170" s="99"/>
      <c r="D170" s="99"/>
      <c r="E170" s="98"/>
      <c r="F170" s="98"/>
      <c r="G170" s="98"/>
      <c r="H170" s="100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>
      <c r="A171" s="99"/>
      <c r="B171" s="99"/>
      <c r="C171" s="99"/>
      <c r="D171" s="99"/>
      <c r="E171" s="98"/>
      <c r="F171" s="98"/>
      <c r="G171" s="98"/>
      <c r="H171" s="100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>
      <c r="A172" s="99"/>
      <c r="B172" s="99"/>
      <c r="C172" s="99"/>
      <c r="D172" s="99"/>
      <c r="E172" s="98"/>
      <c r="F172" s="98"/>
      <c r="G172" s="98"/>
      <c r="H172" s="100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</sheetData>
  <mergeCells count="85"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83:D83"/>
    <mergeCell ref="A90:D90"/>
    <mergeCell ref="B91:D91"/>
    <mergeCell ref="A98:D98"/>
    <mergeCell ref="A86:D86"/>
    <mergeCell ref="B87:D87"/>
    <mergeCell ref="A94:D94"/>
    <mergeCell ref="B95:D95"/>
    <mergeCell ref="A126:D126"/>
    <mergeCell ref="A110:D110"/>
    <mergeCell ref="B111:D111"/>
    <mergeCell ref="A131:D131"/>
    <mergeCell ref="A122:D122"/>
    <mergeCell ref="B123:D123"/>
    <mergeCell ref="A127:D127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B17:D17"/>
    <mergeCell ref="A8:D8"/>
    <mergeCell ref="B9:D9"/>
    <mergeCell ref="A12:D12"/>
    <mergeCell ref="B13:D13"/>
    <mergeCell ref="A16:D16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478"/>
  <sheetViews>
    <sheetView view="pageBreakPreview" topLeftCell="D24" zoomScale="60" zoomScaleNormal="60" workbookViewId="0">
      <selection activeCell="G27" sqref="G27"/>
    </sheetView>
  </sheetViews>
  <sheetFormatPr defaultRowHeight="12.75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>
      <c r="F1" s="133"/>
      <c r="G1" s="133"/>
      <c r="H1" s="133"/>
      <c r="I1" s="150" t="s">
        <v>182</v>
      </c>
      <c r="J1" s="133"/>
    </row>
    <row r="2" spans="1:23" ht="64.5" customHeight="1">
      <c r="A2" s="336" t="s">
        <v>221</v>
      </c>
      <c r="B2" s="336"/>
      <c r="C2" s="336"/>
      <c r="D2" s="336"/>
      <c r="E2" s="336"/>
      <c r="F2" s="336"/>
      <c r="G2" s="336"/>
      <c r="H2" s="336"/>
      <c r="I2" s="336"/>
    </row>
    <row r="3" spans="1:23" ht="20.25">
      <c r="A3" s="337" t="s">
        <v>86</v>
      </c>
      <c r="B3" s="337"/>
      <c r="C3" s="337"/>
      <c r="D3" s="337"/>
      <c r="E3" s="337"/>
      <c r="F3" s="337"/>
      <c r="G3" s="337"/>
      <c r="H3" s="337"/>
      <c r="I3" s="337"/>
    </row>
    <row r="4" spans="1:23">
      <c r="B4" s="47"/>
    </row>
    <row r="5" spans="1:23" ht="97.5" customHeight="1">
      <c r="A5" s="338" t="s">
        <v>112</v>
      </c>
      <c r="B5" s="339" t="s">
        <v>4</v>
      </c>
      <c r="C5" s="341" t="s">
        <v>87</v>
      </c>
      <c r="D5" s="342"/>
      <c r="E5" s="343"/>
      <c r="F5" s="350" t="s">
        <v>88</v>
      </c>
      <c r="G5" s="350" t="s">
        <v>89</v>
      </c>
      <c r="H5" s="350"/>
      <c r="I5" s="351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>
      <c r="A6" s="338"/>
      <c r="B6" s="339"/>
      <c r="C6" s="344"/>
      <c r="D6" s="345"/>
      <c r="E6" s="346"/>
      <c r="F6" s="350"/>
      <c r="G6" s="333" t="s">
        <v>90</v>
      </c>
      <c r="H6" s="333" t="s">
        <v>91</v>
      </c>
      <c r="I6" s="352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>
      <c r="A7" s="338"/>
      <c r="B7" s="340"/>
      <c r="C7" s="347"/>
      <c r="D7" s="348"/>
      <c r="E7" s="349"/>
      <c r="F7" s="350"/>
      <c r="G7" s="334"/>
      <c r="H7" s="334"/>
      <c r="I7" s="352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78.75">
      <c r="A8" s="338"/>
      <c r="B8" s="340"/>
      <c r="C8" s="156" t="s">
        <v>6</v>
      </c>
      <c r="D8" s="156" t="s">
        <v>92</v>
      </c>
      <c r="E8" s="156" t="s">
        <v>93</v>
      </c>
      <c r="F8" s="350"/>
      <c r="G8" s="335"/>
      <c r="H8" s="335"/>
      <c r="I8" s="353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>
      <c r="A9" s="157" t="s">
        <v>94</v>
      </c>
      <c r="B9" s="158" t="s">
        <v>95</v>
      </c>
      <c r="C9" s="159">
        <v>1</v>
      </c>
      <c r="D9" s="159">
        <v>2</v>
      </c>
      <c r="E9" s="159">
        <v>3</v>
      </c>
      <c r="F9" s="159">
        <v>4</v>
      </c>
      <c r="G9" s="160">
        <v>5</v>
      </c>
      <c r="H9" s="160">
        <v>6</v>
      </c>
      <c r="I9" s="161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>
      <c r="A10" s="320" t="s">
        <v>96</v>
      </c>
      <c r="B10" s="321"/>
      <c r="C10" s="321"/>
      <c r="D10" s="321"/>
      <c r="E10" s="321"/>
      <c r="F10" s="321"/>
      <c r="G10" s="321"/>
      <c r="H10" s="321"/>
      <c r="I10" s="322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>
      <c r="A11" s="323" t="s">
        <v>146</v>
      </c>
      <c r="B11" s="324"/>
      <c r="C11" s="324"/>
      <c r="D11" s="324"/>
      <c r="E11" s="324"/>
      <c r="F11" s="324"/>
      <c r="G11" s="324"/>
      <c r="H11" s="324"/>
      <c r="I11" s="325"/>
    </row>
    <row r="12" spans="1:23" ht="27">
      <c r="A12" s="323" t="s">
        <v>147</v>
      </c>
      <c r="B12" s="324"/>
      <c r="C12" s="324"/>
      <c r="D12" s="324"/>
      <c r="E12" s="324"/>
      <c r="F12" s="324"/>
      <c r="G12" s="324"/>
      <c r="H12" s="324"/>
      <c r="I12" s="325"/>
    </row>
    <row r="13" spans="1:23" ht="26.25">
      <c r="A13" s="49" t="s">
        <v>148</v>
      </c>
      <c r="B13" s="50" t="s">
        <v>151</v>
      </c>
      <c r="C13" s="51"/>
      <c r="D13" s="51"/>
      <c r="E13" s="51"/>
      <c r="F13" s="71"/>
      <c r="G13" s="52"/>
      <c r="H13" s="52"/>
      <c r="I13" s="68"/>
    </row>
    <row r="14" spans="1:23" s="168" customFormat="1" ht="26.25">
      <c r="A14" s="166" t="s">
        <v>238</v>
      </c>
      <c r="B14" s="167" t="s">
        <v>240</v>
      </c>
      <c r="C14" s="51" t="s">
        <v>97</v>
      </c>
      <c r="D14" s="238">
        <v>1.044</v>
      </c>
      <c r="E14" s="51">
        <v>0.80600000000000005</v>
      </c>
      <c r="F14" s="90">
        <v>0.432</v>
      </c>
      <c r="G14" s="223">
        <f t="shared" ref="G14:G17" si="0">D14*F14</f>
        <v>0.45100800000000002</v>
      </c>
      <c r="H14" s="271">
        <f>E14*F14</f>
        <v>0.348192</v>
      </c>
      <c r="I14" s="162">
        <f>G14/H14*100</f>
        <v>129.52853598014889</v>
      </c>
    </row>
    <row r="15" spans="1:23" s="168" customFormat="1" ht="26.25">
      <c r="A15" s="166" t="s">
        <v>239</v>
      </c>
      <c r="B15" s="167" t="s">
        <v>241</v>
      </c>
      <c r="C15" s="51" t="s">
        <v>97</v>
      </c>
      <c r="D15" s="238">
        <v>12.532999999999999</v>
      </c>
      <c r="E15" s="51">
        <v>16.045000000000002</v>
      </c>
      <c r="F15" s="90">
        <v>1.0609999999999999</v>
      </c>
      <c r="G15" s="226">
        <f t="shared" si="0"/>
        <v>13.297512999999999</v>
      </c>
      <c r="H15" s="271">
        <f t="shared" ref="H15:H22" si="1">E15*F15</f>
        <v>17.023745000000002</v>
      </c>
      <c r="I15" s="162">
        <f t="shared" ref="I15:I33" si="2">G15/H15*100</f>
        <v>78.111561234029281</v>
      </c>
    </row>
    <row r="16" spans="1:23" ht="26.25">
      <c r="A16" s="55" t="s">
        <v>149</v>
      </c>
      <c r="B16" s="56" t="s">
        <v>152</v>
      </c>
      <c r="C16" s="53" t="s">
        <v>97</v>
      </c>
      <c r="D16" s="239">
        <v>0.7</v>
      </c>
      <c r="E16" s="53">
        <v>0.6</v>
      </c>
      <c r="F16" s="90">
        <v>0.02</v>
      </c>
      <c r="G16" s="226">
        <f t="shared" si="0"/>
        <v>1.3999999999999999E-2</v>
      </c>
      <c r="H16" s="271">
        <f t="shared" si="1"/>
        <v>1.2E-2</v>
      </c>
      <c r="I16" s="162">
        <f t="shared" si="2"/>
        <v>116.66666666666666</v>
      </c>
    </row>
    <row r="17" spans="1:9" ht="52.5">
      <c r="A17" s="190" t="s">
        <v>150</v>
      </c>
      <c r="B17" s="191" t="s">
        <v>153</v>
      </c>
      <c r="C17" s="192" t="s">
        <v>97</v>
      </c>
      <c r="D17" s="240">
        <v>0.4</v>
      </c>
      <c r="E17" s="192">
        <v>0.3</v>
      </c>
      <c r="F17" s="193">
        <v>0.4</v>
      </c>
      <c r="G17" s="226">
        <f t="shared" si="0"/>
        <v>0.16000000000000003</v>
      </c>
      <c r="H17" s="271">
        <f t="shared" si="1"/>
        <v>0.12</v>
      </c>
      <c r="I17" s="162">
        <f t="shared" si="2"/>
        <v>133.33333333333337</v>
      </c>
    </row>
    <row r="18" spans="1:9" ht="26.25">
      <c r="A18" s="194" t="s">
        <v>242</v>
      </c>
      <c r="B18" s="163" t="s">
        <v>243</v>
      </c>
      <c r="C18" s="164" t="s">
        <v>244</v>
      </c>
      <c r="D18" s="241">
        <v>0.23</v>
      </c>
      <c r="E18" s="164">
        <v>0.16</v>
      </c>
      <c r="F18" s="169">
        <v>1.353</v>
      </c>
      <c r="G18" s="226">
        <f>D18*F18</f>
        <v>0.31119000000000002</v>
      </c>
      <c r="H18" s="271">
        <f t="shared" si="1"/>
        <v>0.21648000000000001</v>
      </c>
      <c r="I18" s="162">
        <f t="shared" si="2"/>
        <v>143.75</v>
      </c>
    </row>
    <row r="19" spans="1:9" ht="51.75">
      <c r="A19" s="195" t="s">
        <v>271</v>
      </c>
      <c r="B19" s="196" t="s">
        <v>272</v>
      </c>
      <c r="C19" s="197" t="s">
        <v>273</v>
      </c>
      <c r="D19" s="241">
        <v>0</v>
      </c>
      <c r="E19" s="241">
        <v>0</v>
      </c>
      <c r="F19" s="169">
        <v>2100</v>
      </c>
      <c r="G19" s="226">
        <f t="shared" ref="G19:G21" si="3">D19*F19</f>
        <v>0</v>
      </c>
      <c r="H19" s="271">
        <f t="shared" si="1"/>
        <v>0</v>
      </c>
      <c r="I19" s="162" t="e">
        <f t="shared" si="2"/>
        <v>#DIV/0!</v>
      </c>
    </row>
    <row r="20" spans="1:9" ht="26.25">
      <c r="A20" s="216" t="s">
        <v>281</v>
      </c>
      <c r="B20" s="163" t="s">
        <v>282</v>
      </c>
      <c r="C20" s="197" t="s">
        <v>273</v>
      </c>
      <c r="D20" s="241">
        <v>265.24</v>
      </c>
      <c r="E20" s="241">
        <v>342.05</v>
      </c>
      <c r="F20" s="169">
        <v>25</v>
      </c>
      <c r="G20" s="226">
        <f t="shared" si="3"/>
        <v>6631</v>
      </c>
      <c r="H20" s="271">
        <f t="shared" si="1"/>
        <v>8551.25</v>
      </c>
      <c r="I20" s="162">
        <f t="shared" si="2"/>
        <v>77.544218681479322</v>
      </c>
    </row>
    <row r="21" spans="1:9" ht="54.75" customHeight="1">
      <c r="A21" s="206" t="s">
        <v>276</v>
      </c>
      <c r="B21" s="163" t="s">
        <v>275</v>
      </c>
      <c r="C21" s="197" t="s">
        <v>97</v>
      </c>
      <c r="D21" s="164">
        <v>2096.58</v>
      </c>
      <c r="E21" s="164">
        <v>6300</v>
      </c>
      <c r="F21" s="169">
        <v>4.28</v>
      </c>
      <c r="G21" s="226">
        <f t="shared" si="3"/>
        <v>8973.3624</v>
      </c>
      <c r="H21" s="271">
        <f t="shared" si="1"/>
        <v>26964</v>
      </c>
      <c r="I21" s="162">
        <f t="shared" si="2"/>
        <v>33.279047619047617</v>
      </c>
    </row>
    <row r="22" spans="1:9" ht="45.75" customHeight="1">
      <c r="A22" s="206" t="s">
        <v>283</v>
      </c>
      <c r="B22" s="163" t="s">
        <v>275</v>
      </c>
      <c r="C22" s="164" t="s">
        <v>277</v>
      </c>
      <c r="D22" s="274">
        <v>14627</v>
      </c>
      <c r="E22" s="274">
        <v>0.4</v>
      </c>
      <c r="F22" s="198">
        <v>0.74</v>
      </c>
      <c r="G22" s="226">
        <f t="shared" ref="G22" si="4">D22*F22</f>
        <v>10823.98</v>
      </c>
      <c r="H22" s="271">
        <f t="shared" si="1"/>
        <v>0.29599999999999999</v>
      </c>
      <c r="I22" s="162">
        <f t="shared" si="2"/>
        <v>3656750</v>
      </c>
    </row>
    <row r="23" spans="1:9" ht="45.75" customHeight="1">
      <c r="A23" s="72" t="s">
        <v>98</v>
      </c>
      <c r="B23" s="69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27">
        <f>SUM(G14:G22)</f>
        <v>26442.576110999998</v>
      </c>
      <c r="H23" s="227">
        <f>SUM(H14:H22)</f>
        <v>35533.266417000006</v>
      </c>
      <c r="I23" s="162">
        <f>G23/H23*100</f>
        <v>74.416395612729829</v>
      </c>
    </row>
    <row r="24" spans="1:9" ht="71.25" customHeight="1">
      <c r="A24" s="329"/>
      <c r="B24" s="330"/>
      <c r="C24" s="330"/>
      <c r="D24" s="330"/>
      <c r="E24" s="330"/>
      <c r="F24" s="330"/>
      <c r="G24" s="330"/>
      <c r="H24" s="330"/>
      <c r="I24" s="331"/>
    </row>
    <row r="25" spans="1:9" ht="52.5">
      <c r="A25" s="55" t="s">
        <v>223</v>
      </c>
      <c r="B25" s="56" t="s">
        <v>224</v>
      </c>
      <c r="C25" s="54" t="s">
        <v>222</v>
      </c>
      <c r="D25" s="53">
        <v>115.6</v>
      </c>
      <c r="E25" s="53">
        <v>121.3</v>
      </c>
      <c r="F25" s="90">
        <v>2328.33</v>
      </c>
      <c r="G25" s="223">
        <f t="shared" ref="G25" si="5">D25*F25</f>
        <v>269154.94799999997</v>
      </c>
      <c r="H25" s="271">
        <f>E25*F25</f>
        <v>282426.429</v>
      </c>
      <c r="I25" s="162">
        <f>G25/H25*100</f>
        <v>95.300906842539149</v>
      </c>
    </row>
    <row r="26" spans="1:9" ht="27.75">
      <c r="A26" s="165" t="s">
        <v>98</v>
      </c>
      <c r="B26" s="199" t="s">
        <v>111</v>
      </c>
      <c r="C26" s="200" t="s">
        <v>111</v>
      </c>
      <c r="D26" s="200" t="s">
        <v>111</v>
      </c>
      <c r="E26" s="200" t="s">
        <v>111</v>
      </c>
      <c r="F26" s="200" t="s">
        <v>111</v>
      </c>
      <c r="G26" s="224">
        <f>SUM(G25:G25)</f>
        <v>269154.94799999997</v>
      </c>
      <c r="H26" s="224">
        <f>SUM(H25:H25)</f>
        <v>282426.429</v>
      </c>
      <c r="I26" s="162">
        <f>G26/H26*100</f>
        <v>95.300906842539149</v>
      </c>
    </row>
    <row r="27" spans="1:9" ht="54">
      <c r="A27" s="73" t="s">
        <v>205</v>
      </c>
      <c r="B27" s="70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5">
        <f>G26+G23</f>
        <v>295597.52411099995</v>
      </c>
      <c r="H27" s="225">
        <f>H26+H23</f>
        <v>317959.69541699998</v>
      </c>
      <c r="I27" s="162">
        <f t="shared" si="2"/>
        <v>92.966979265509636</v>
      </c>
    </row>
    <row r="28" spans="1:9" ht="27">
      <c r="A28" s="326" t="s">
        <v>168</v>
      </c>
      <c r="B28" s="327"/>
      <c r="C28" s="327"/>
      <c r="D28" s="327"/>
      <c r="E28" s="327"/>
      <c r="F28" s="327"/>
      <c r="G28" s="327"/>
      <c r="H28" s="327"/>
      <c r="I28" s="328"/>
    </row>
    <row r="29" spans="1:9" ht="27.75">
      <c r="A29" s="201" t="s">
        <v>274</v>
      </c>
      <c r="B29" s="213">
        <v>37166</v>
      </c>
      <c r="C29" s="214" t="s">
        <v>97</v>
      </c>
      <c r="D29" s="278">
        <v>0.6</v>
      </c>
      <c r="E29" s="272">
        <v>0.1</v>
      </c>
      <c r="F29" s="214">
        <v>9750</v>
      </c>
      <c r="G29" s="228">
        <f t="shared" ref="G29" si="6">D29*F29</f>
        <v>5850</v>
      </c>
      <c r="H29" s="228">
        <f>E29*F29</f>
        <v>975</v>
      </c>
      <c r="I29" s="215">
        <f t="shared" si="2"/>
        <v>600</v>
      </c>
    </row>
    <row r="30" spans="1:9" ht="27.75">
      <c r="A30" s="201" t="s">
        <v>278</v>
      </c>
      <c r="B30" s="213">
        <v>37166</v>
      </c>
      <c r="C30" s="214" t="s">
        <v>279</v>
      </c>
      <c r="D30" s="278">
        <v>0.8</v>
      </c>
      <c r="E30" s="272">
        <v>0.35</v>
      </c>
      <c r="F30" s="214">
        <v>5750</v>
      </c>
      <c r="G30" s="228">
        <f t="shared" ref="G30:G31" si="7">D30*F30</f>
        <v>4600</v>
      </c>
      <c r="H30" s="228">
        <f t="shared" ref="H30:H31" si="8">E30*F30</f>
        <v>2012.4999999999998</v>
      </c>
      <c r="I30" s="215">
        <f t="shared" si="2"/>
        <v>228.57142857142861</v>
      </c>
    </row>
    <row r="31" spans="1:9" ht="27.75">
      <c r="A31" s="201" t="s">
        <v>280</v>
      </c>
      <c r="B31" s="213">
        <v>37166</v>
      </c>
      <c r="C31" s="214" t="s">
        <v>279</v>
      </c>
      <c r="D31" s="278">
        <v>0.2</v>
      </c>
      <c r="E31" s="273">
        <v>5.5E-2</v>
      </c>
      <c r="F31" s="214">
        <v>12150</v>
      </c>
      <c r="G31" s="228">
        <f t="shared" si="7"/>
        <v>2430</v>
      </c>
      <c r="H31" s="228">
        <f t="shared" si="8"/>
        <v>668.25</v>
      </c>
      <c r="I31" s="215">
        <f t="shared" si="2"/>
        <v>363.63636363636363</v>
      </c>
    </row>
    <row r="32" spans="1:9" ht="61.9" customHeight="1">
      <c r="A32" s="202" t="s">
        <v>98</v>
      </c>
      <c r="B32" s="203" t="s">
        <v>111</v>
      </c>
      <c r="C32" s="200" t="s">
        <v>111</v>
      </c>
      <c r="D32" s="200" t="s">
        <v>111</v>
      </c>
      <c r="E32" s="200" t="s">
        <v>111</v>
      </c>
      <c r="F32" s="204" t="s">
        <v>111</v>
      </c>
      <c r="G32" s="229">
        <f>SUM(G29:G31)</f>
        <v>12880</v>
      </c>
      <c r="H32" s="229">
        <f>SUM(H29:H31)</f>
        <v>3655.75</v>
      </c>
      <c r="I32" s="162">
        <f t="shared" si="2"/>
        <v>352.32168501675443</v>
      </c>
    </row>
    <row r="33" spans="1:9" ht="27.75">
      <c r="A33" s="72" t="s">
        <v>98</v>
      </c>
      <c r="B33" s="69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27">
        <f>G32+G27</f>
        <v>308477.52411099995</v>
      </c>
      <c r="H33" s="227">
        <f>H32+H27</f>
        <v>321615.44541699998</v>
      </c>
      <c r="I33" s="162">
        <f t="shared" si="2"/>
        <v>95.915021652966431</v>
      </c>
    </row>
    <row r="34" spans="1:9" ht="49.5" customHeight="1">
      <c r="A34" s="59"/>
      <c r="B34" s="60"/>
      <c r="C34" s="59"/>
      <c r="D34" s="59"/>
      <c r="E34" s="59"/>
      <c r="F34" s="59"/>
    </row>
    <row r="35" spans="1:9" ht="26.25">
      <c r="A35" s="332" t="s">
        <v>206</v>
      </c>
      <c r="B35" s="332"/>
      <c r="C35" s="332"/>
      <c r="D35" s="332"/>
      <c r="E35" s="332"/>
      <c r="F35" s="332"/>
      <c r="G35" s="147"/>
      <c r="H35" s="147"/>
      <c r="I35" s="147"/>
    </row>
    <row r="36" spans="1:9" ht="26.25">
      <c r="A36" s="148" t="s">
        <v>225</v>
      </c>
      <c r="B36" s="149"/>
      <c r="C36" s="148"/>
      <c r="D36" s="148"/>
      <c r="E36" s="148"/>
      <c r="F36" s="148"/>
      <c r="G36" s="147"/>
      <c r="H36" s="147"/>
      <c r="I36" s="147"/>
    </row>
    <row r="37" spans="1:9" ht="25.5" customHeight="1">
      <c r="A37" s="319" t="s">
        <v>207</v>
      </c>
      <c r="B37" s="319"/>
      <c r="C37" s="319"/>
      <c r="D37" s="319"/>
      <c r="E37" s="319"/>
      <c r="F37" s="319"/>
      <c r="G37" s="319"/>
      <c r="H37" s="319"/>
      <c r="I37" s="319"/>
    </row>
    <row r="38" spans="1:9">
      <c r="A38" s="59"/>
      <c r="B38" s="60"/>
      <c r="C38" s="59"/>
      <c r="D38" s="59"/>
      <c r="E38" s="59"/>
      <c r="F38" s="59"/>
    </row>
    <row r="39" spans="1:9">
      <c r="B39" s="47"/>
    </row>
    <row r="40" spans="1:9">
      <c r="B40" s="47"/>
    </row>
    <row r="41" spans="1:9">
      <c r="B41" s="47"/>
    </row>
    <row r="42" spans="1:9">
      <c r="B42" s="47"/>
    </row>
    <row r="43" spans="1:9">
      <c r="B43" s="47"/>
    </row>
    <row r="44" spans="1:9">
      <c r="B44" s="47"/>
    </row>
    <row r="45" spans="1:9">
      <c r="B45" s="47"/>
    </row>
    <row r="46" spans="1:9">
      <c r="B46" s="47"/>
    </row>
    <row r="47" spans="1:9">
      <c r="B47" s="47"/>
    </row>
    <row r="48" spans="1:9">
      <c r="B48" s="47"/>
    </row>
    <row r="49" spans="2:2">
      <c r="B49" s="47"/>
    </row>
    <row r="50" spans="2:2">
      <c r="B50" s="47"/>
    </row>
    <row r="51" spans="2:2">
      <c r="B51" s="47"/>
    </row>
    <row r="52" spans="2:2">
      <c r="B52" s="47"/>
    </row>
    <row r="53" spans="2:2">
      <c r="B53" s="47"/>
    </row>
    <row r="54" spans="2:2">
      <c r="B54" s="47"/>
    </row>
    <row r="55" spans="2:2">
      <c r="B55" s="47"/>
    </row>
    <row r="56" spans="2:2">
      <c r="B56" s="47"/>
    </row>
    <row r="57" spans="2:2">
      <c r="B57" s="47"/>
    </row>
    <row r="58" spans="2:2">
      <c r="B58" s="47"/>
    </row>
    <row r="59" spans="2:2">
      <c r="B59" s="47"/>
    </row>
    <row r="60" spans="2:2">
      <c r="B60" s="47"/>
    </row>
    <row r="61" spans="2:2">
      <c r="B61" s="47"/>
    </row>
    <row r="62" spans="2:2">
      <c r="B62" s="47"/>
    </row>
    <row r="63" spans="2:2">
      <c r="B63" s="47"/>
    </row>
    <row r="64" spans="2:2">
      <c r="B64" s="47"/>
    </row>
    <row r="65" spans="2:2">
      <c r="B65" s="47"/>
    </row>
    <row r="66" spans="2:2">
      <c r="B66" s="47"/>
    </row>
    <row r="67" spans="2:2">
      <c r="B67" s="47"/>
    </row>
    <row r="68" spans="2:2">
      <c r="B68" s="47"/>
    </row>
    <row r="69" spans="2:2">
      <c r="B69" s="47"/>
    </row>
    <row r="70" spans="2:2">
      <c r="B70" s="47"/>
    </row>
    <row r="71" spans="2:2">
      <c r="B71" s="47"/>
    </row>
    <row r="72" spans="2:2">
      <c r="B72" s="47"/>
    </row>
    <row r="73" spans="2:2">
      <c r="B73" s="47"/>
    </row>
    <row r="74" spans="2:2">
      <c r="B74" s="47"/>
    </row>
    <row r="75" spans="2:2">
      <c r="B75" s="47"/>
    </row>
    <row r="76" spans="2:2">
      <c r="B76" s="47"/>
    </row>
    <row r="77" spans="2:2">
      <c r="B77" s="47"/>
    </row>
    <row r="78" spans="2:2">
      <c r="B78" s="47"/>
    </row>
    <row r="79" spans="2:2">
      <c r="B79" s="47"/>
    </row>
    <row r="80" spans="2:2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  <row r="96" spans="2:2">
      <c r="B96" s="47"/>
    </row>
    <row r="97" spans="2:2">
      <c r="B97" s="47"/>
    </row>
    <row r="98" spans="2:2">
      <c r="B98" s="47"/>
    </row>
    <row r="99" spans="2:2">
      <c r="B99" s="47"/>
    </row>
    <row r="100" spans="2:2">
      <c r="B100" s="47"/>
    </row>
    <row r="101" spans="2:2">
      <c r="B101" s="47"/>
    </row>
    <row r="102" spans="2:2">
      <c r="B102" s="47"/>
    </row>
    <row r="103" spans="2:2">
      <c r="B103" s="47"/>
    </row>
    <row r="104" spans="2:2">
      <c r="B104" s="47"/>
    </row>
    <row r="105" spans="2:2">
      <c r="B105" s="47"/>
    </row>
    <row r="106" spans="2:2">
      <c r="B106" s="47"/>
    </row>
    <row r="107" spans="2:2">
      <c r="B107" s="47"/>
    </row>
    <row r="108" spans="2:2">
      <c r="B108" s="47"/>
    </row>
    <row r="109" spans="2:2">
      <c r="B109" s="47"/>
    </row>
    <row r="110" spans="2:2">
      <c r="B110" s="47"/>
    </row>
    <row r="111" spans="2:2">
      <c r="B111" s="47"/>
    </row>
    <row r="112" spans="2:2">
      <c r="B112" s="47"/>
    </row>
    <row r="113" spans="2:2">
      <c r="B113" s="47"/>
    </row>
    <row r="114" spans="2:2">
      <c r="B114" s="47"/>
    </row>
    <row r="115" spans="2:2">
      <c r="B115" s="47"/>
    </row>
    <row r="116" spans="2:2">
      <c r="B116" s="47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  <row r="224" spans="2:2">
      <c r="B224" s="47"/>
    </row>
    <row r="225" spans="2:2">
      <c r="B225" s="47"/>
    </row>
    <row r="226" spans="2:2">
      <c r="B226" s="47"/>
    </row>
    <row r="227" spans="2:2">
      <c r="B227" s="47"/>
    </row>
    <row r="228" spans="2:2">
      <c r="B228" s="47"/>
    </row>
    <row r="229" spans="2:2">
      <c r="B229" s="47"/>
    </row>
    <row r="230" spans="2:2">
      <c r="B230" s="47"/>
    </row>
    <row r="231" spans="2:2">
      <c r="B231" s="47"/>
    </row>
    <row r="232" spans="2:2">
      <c r="B232" s="47"/>
    </row>
    <row r="233" spans="2:2">
      <c r="B233" s="47"/>
    </row>
    <row r="234" spans="2:2">
      <c r="B234" s="47"/>
    </row>
    <row r="235" spans="2:2">
      <c r="B235" s="47"/>
    </row>
    <row r="236" spans="2:2">
      <c r="B236" s="47"/>
    </row>
    <row r="237" spans="2:2">
      <c r="B237" s="47"/>
    </row>
    <row r="238" spans="2:2">
      <c r="B238" s="47"/>
    </row>
    <row r="239" spans="2:2">
      <c r="B239" s="47"/>
    </row>
    <row r="240" spans="2:2">
      <c r="B240" s="47"/>
    </row>
    <row r="241" spans="2:2">
      <c r="B241" s="47"/>
    </row>
    <row r="242" spans="2:2">
      <c r="B242" s="47"/>
    </row>
    <row r="243" spans="2:2">
      <c r="B243" s="47"/>
    </row>
    <row r="244" spans="2:2">
      <c r="B244" s="47"/>
    </row>
    <row r="245" spans="2:2">
      <c r="B245" s="47"/>
    </row>
    <row r="246" spans="2:2">
      <c r="B246" s="47"/>
    </row>
    <row r="247" spans="2:2">
      <c r="B247" s="47"/>
    </row>
    <row r="248" spans="2:2">
      <c r="B248" s="47"/>
    </row>
    <row r="249" spans="2:2">
      <c r="B249" s="47"/>
    </row>
    <row r="250" spans="2:2">
      <c r="B250" s="47"/>
    </row>
    <row r="251" spans="2:2">
      <c r="B251" s="47"/>
    </row>
    <row r="252" spans="2:2">
      <c r="B252" s="47"/>
    </row>
    <row r="253" spans="2:2">
      <c r="B253" s="47"/>
    </row>
    <row r="254" spans="2:2">
      <c r="B254" s="47"/>
    </row>
    <row r="255" spans="2:2">
      <c r="B255" s="47"/>
    </row>
    <row r="256" spans="2:2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</sheetData>
  <mergeCells count="17"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  <mergeCell ref="A37:I37"/>
    <mergeCell ref="A10:I10"/>
    <mergeCell ref="A11:I11"/>
    <mergeCell ref="A12:I12"/>
    <mergeCell ref="A28:I28"/>
    <mergeCell ref="A24:I24"/>
    <mergeCell ref="A35:F35"/>
  </mergeCells>
  <phoneticPr fontId="18" type="noConversion"/>
  <hyperlinks>
    <hyperlink ref="A19" r:id="rId1" display="https://www.rusprofile.ru/codes/236100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A7" zoomScale="60" workbookViewId="0">
      <selection activeCell="H22" sqref="H22"/>
    </sheetView>
  </sheetViews>
  <sheetFormatPr defaultRowHeight="12.75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>
      <c r="G1" s="94"/>
      <c r="H1" s="151" t="s">
        <v>183</v>
      </c>
      <c r="I1" s="91"/>
    </row>
    <row r="3" spans="1:9" ht="76.5" customHeight="1">
      <c r="A3" s="354" t="s">
        <v>236</v>
      </c>
      <c r="B3" s="354"/>
      <c r="C3" s="354"/>
      <c r="D3" s="354"/>
      <c r="E3" s="354"/>
      <c r="F3" s="354"/>
      <c r="G3" s="354"/>
      <c r="H3" s="354"/>
    </row>
    <row r="4" spans="1:9" ht="29.25" customHeight="1">
      <c r="A4" s="92"/>
      <c r="B4" s="92"/>
      <c r="C4" s="92"/>
      <c r="D4" s="93"/>
      <c r="E4" s="93"/>
      <c r="F4" s="93"/>
      <c r="G4" s="93"/>
    </row>
    <row r="5" spans="1:9" ht="111" customHeight="1">
      <c r="A5" s="135" t="s">
        <v>174</v>
      </c>
      <c r="B5" s="135" t="s">
        <v>175</v>
      </c>
      <c r="C5" s="135" t="s">
        <v>176</v>
      </c>
      <c r="D5" s="135" t="s">
        <v>181</v>
      </c>
      <c r="E5" s="135" t="s">
        <v>178</v>
      </c>
      <c r="F5" s="135" t="s">
        <v>177</v>
      </c>
      <c r="G5" s="135" t="s">
        <v>179</v>
      </c>
      <c r="H5" s="135" t="s">
        <v>180</v>
      </c>
    </row>
    <row r="6" spans="1:9" ht="168.75" customHeight="1">
      <c r="A6" s="185">
        <v>1</v>
      </c>
      <c r="B6" s="355" t="s">
        <v>235</v>
      </c>
      <c r="C6" s="186" t="str">
        <f>'[1]Прил 6 Инвестпроекты'!C7</f>
        <v>Расширение действующего производства по переработке дикорастущего сырья и консервированию овощей и фруктов</v>
      </c>
      <c r="D6" s="186" t="str">
        <f>'[1]Прил 6 Инвестпроекты'!D7</f>
        <v>ООО "Кедр"</v>
      </c>
      <c r="E6" s="187" t="s">
        <v>252</v>
      </c>
      <c r="F6" s="185">
        <v>17.989999999999998</v>
      </c>
      <c r="G6" s="188">
        <v>10</v>
      </c>
      <c r="H6" s="186" t="s">
        <v>263</v>
      </c>
    </row>
    <row r="7" spans="1:9" ht="78" customHeight="1">
      <c r="A7" s="183">
        <v>2</v>
      </c>
      <c r="B7" s="356"/>
      <c r="C7" s="189" t="str">
        <f>'[1]Прил 6 Инвестпроекты'!C12</f>
        <v>Создание пункта шиномонтажа и реализации шин</v>
      </c>
      <c r="D7" s="189" t="str">
        <f>'[1]Прил 6 Инвестпроекты'!D12</f>
        <v>ООО "Шанс"</v>
      </c>
      <c r="E7" s="189"/>
      <c r="F7" s="188">
        <v>10.199999999999999</v>
      </c>
      <c r="G7" s="188">
        <v>5</v>
      </c>
      <c r="H7" s="189" t="s">
        <v>264</v>
      </c>
    </row>
    <row r="8" spans="1:9" ht="87" customHeight="1">
      <c r="A8" s="183">
        <v>3</v>
      </c>
      <c r="B8" s="356"/>
      <c r="C8" s="189" t="str">
        <f>'[1]Прил 6 Инвестпроекты'!C17</f>
        <v>Строительство бетонных заводов в г. Тулуне</v>
      </c>
      <c r="D8" s="189" t="str">
        <f>'[1]Прил 6 Инвестпроекты'!D17</f>
        <v>ООО "Корпорация Бетона"</v>
      </c>
      <c r="E8" s="187" t="s">
        <v>253</v>
      </c>
      <c r="F8" s="188">
        <v>19.600000000000001</v>
      </c>
      <c r="G8" s="188">
        <v>12</v>
      </c>
      <c r="H8" s="189" t="s">
        <v>265</v>
      </c>
    </row>
    <row r="9" spans="1:9" ht="88.5" customHeight="1">
      <c r="A9" s="183">
        <v>4</v>
      </c>
      <c r="B9" s="356"/>
      <c r="C9" s="189" t="str">
        <f>'[1]Прил 6 Инвестпроекты'!C22</f>
        <v>Создание тепличнолесопитомнического комплекса</v>
      </c>
      <c r="D9" s="189" t="str">
        <f>'[1]Прил 6 Инвестпроекты'!D22</f>
        <v>ООО "Енисей"</v>
      </c>
      <c r="E9" s="187" t="s">
        <v>255</v>
      </c>
      <c r="F9" s="188">
        <v>16</v>
      </c>
      <c r="G9" s="188">
        <v>10</v>
      </c>
      <c r="H9" s="189" t="s">
        <v>254</v>
      </c>
    </row>
    <row r="10" spans="1:9" ht="75.75" customHeight="1">
      <c r="A10" s="183">
        <v>5</v>
      </c>
      <c r="B10" s="356"/>
      <c r="C10" s="189" t="s">
        <v>256</v>
      </c>
      <c r="D10" s="189" t="s">
        <v>257</v>
      </c>
      <c r="E10" s="187"/>
      <c r="F10" s="188">
        <v>39.799999999999997</v>
      </c>
      <c r="G10" s="188">
        <v>39</v>
      </c>
      <c r="H10" s="189" t="s">
        <v>266</v>
      </c>
    </row>
    <row r="11" spans="1:9" ht="151.5" customHeight="1">
      <c r="A11" s="183">
        <v>6</v>
      </c>
      <c r="B11" s="356"/>
      <c r="C11" s="189" t="s">
        <v>258</v>
      </c>
      <c r="D11" s="189" t="s">
        <v>259</v>
      </c>
      <c r="E11" s="187" t="s">
        <v>260</v>
      </c>
      <c r="F11" s="188">
        <v>14.1</v>
      </c>
      <c r="G11" s="188">
        <v>6</v>
      </c>
      <c r="H11" s="189" t="s">
        <v>267</v>
      </c>
    </row>
    <row r="12" spans="1:9" ht="86.25" customHeight="1">
      <c r="A12" s="183">
        <v>7</v>
      </c>
      <c r="B12" s="356"/>
      <c r="C12" s="189" t="s">
        <v>261</v>
      </c>
      <c r="D12" s="189" t="s">
        <v>262</v>
      </c>
      <c r="E12" s="187"/>
      <c r="F12" s="188">
        <v>30.2</v>
      </c>
      <c r="G12" s="188">
        <v>9</v>
      </c>
      <c r="H12" s="189" t="s">
        <v>268</v>
      </c>
    </row>
    <row r="13" spans="1:9" ht="72">
      <c r="A13" s="217">
        <v>8</v>
      </c>
      <c r="B13" s="356"/>
      <c r="C13" s="218" t="s">
        <v>270</v>
      </c>
      <c r="D13" s="218" t="s">
        <v>269</v>
      </c>
      <c r="E13" s="219"/>
      <c r="F13" s="219">
        <v>12.4</v>
      </c>
      <c r="G13" s="219">
        <v>26</v>
      </c>
      <c r="H13" s="218" t="s">
        <v>284</v>
      </c>
    </row>
    <row r="14" spans="1:9" ht="144">
      <c r="A14" s="235">
        <v>9</v>
      </c>
      <c r="B14" s="357"/>
      <c r="C14" s="189" t="s">
        <v>287</v>
      </c>
      <c r="D14" s="367" t="s">
        <v>286</v>
      </c>
      <c r="E14" s="188"/>
      <c r="F14" s="188">
        <v>420.9</v>
      </c>
      <c r="G14" s="188">
        <v>50</v>
      </c>
      <c r="H14" s="368" t="s">
        <v>288</v>
      </c>
    </row>
    <row r="15" spans="1:9" ht="18">
      <c r="A15" s="235"/>
      <c r="B15" s="235"/>
      <c r="C15" s="236"/>
      <c r="D15" s="237"/>
      <c r="E15" s="235"/>
      <c r="F15" s="235"/>
      <c r="G15" s="235"/>
      <c r="H15" s="236"/>
    </row>
  </sheetData>
  <mergeCells count="2">
    <mergeCell ref="A3:H3"/>
    <mergeCell ref="B6:B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75" zoomScaleNormal="75" workbookViewId="0">
      <selection activeCell="S15" sqref="S15"/>
    </sheetView>
  </sheetViews>
  <sheetFormatPr defaultRowHeight="12.75"/>
  <sheetData>
    <row r="1" spans="1:14" ht="18.75">
      <c r="L1" s="359" t="s">
        <v>215</v>
      </c>
      <c r="M1" s="359"/>
      <c r="N1" s="359"/>
    </row>
    <row r="2" spans="1:14" ht="18.75">
      <c r="L2" s="152"/>
      <c r="M2" s="152"/>
      <c r="N2" s="152"/>
    </row>
    <row r="3" spans="1:14" ht="38.25" customHeight="1">
      <c r="A3" s="361" t="s">
        <v>123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6.149999999999999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01.25" customHeight="1">
      <c r="A5" s="360" t="s">
        <v>122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</row>
    <row r="6" spans="1:14" ht="34.5" customHeight="1">
      <c r="A6" s="362" t="s">
        <v>121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</row>
    <row r="7" spans="1:14" ht="64.900000000000006" customHeight="1">
      <c r="A7" s="358" t="s">
        <v>154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4" ht="61.9" customHeight="1">
      <c r="A8" s="358" t="s">
        <v>226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4" ht="41.45" customHeight="1">
      <c r="A9" s="358" t="s">
        <v>227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4" ht="58.5" customHeight="1">
      <c r="A10" s="358" t="s">
        <v>209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</row>
    <row r="11" spans="1:14" ht="36.6" customHeight="1">
      <c r="A11" s="358" t="s">
        <v>228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  <row r="12" spans="1:14" ht="36.6" customHeight="1">
      <c r="A12" s="358" t="s">
        <v>229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  <row r="13" spans="1:14" ht="60" customHeight="1">
      <c r="A13" s="358" t="s">
        <v>210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</row>
    <row r="14" spans="1:14" ht="36.6" customHeight="1">
      <c r="A14" s="358" t="s">
        <v>211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</row>
    <row r="15" spans="1:14" ht="42" customHeight="1">
      <c r="A15" s="358" t="s">
        <v>212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</row>
    <row r="16" spans="1:14" ht="40.5" customHeight="1">
      <c r="A16" s="364" t="s">
        <v>0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</row>
    <row r="17" spans="1:14" ht="45" customHeight="1">
      <c r="A17" s="358" t="s">
        <v>213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</row>
    <row r="18" spans="1:14" ht="24" customHeight="1">
      <c r="A18" s="365" t="s">
        <v>1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</row>
    <row r="19" spans="1:14" ht="42.75" customHeight="1">
      <c r="A19" s="363" t="s">
        <v>214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</row>
  </sheetData>
  <mergeCells count="17">
    <mergeCell ref="A9:N9"/>
    <mergeCell ref="A11:N11"/>
    <mergeCell ref="A12:N12"/>
    <mergeCell ref="A10:N10"/>
    <mergeCell ref="A13:N13"/>
    <mergeCell ref="A14:N14"/>
    <mergeCell ref="A19:N19"/>
    <mergeCell ref="A15:N15"/>
    <mergeCell ref="A16:N16"/>
    <mergeCell ref="A17:N17"/>
    <mergeCell ref="A18:N18"/>
    <mergeCell ref="A8:N8"/>
    <mergeCell ref="L1:N1"/>
    <mergeCell ref="A5:N5"/>
    <mergeCell ref="A3:N3"/>
    <mergeCell ref="A6:N6"/>
    <mergeCell ref="A7:N7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2021-05-14T07:22:45Z</cp:lastPrinted>
  <dcterms:created xsi:type="dcterms:W3CDTF">2006-03-06T08:26:24Z</dcterms:created>
  <dcterms:modified xsi:type="dcterms:W3CDTF">2024-07-26T07:58:39Z</dcterms:modified>
</cp:coreProperties>
</file>